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21750" windowHeight="6345" tabRatio="968"/>
  </bookViews>
  <sheets>
    <sheet name="2021 год" sheetId="7" r:id="rId1"/>
    <sheet name="2022" sheetId="28" r:id="rId2"/>
    <sheet name="2023" sheetId="29" r:id="rId3"/>
    <sheet name="Раздел 2" sheetId="4" r:id="rId4"/>
    <sheet name="121" sheetId="11" r:id="rId5"/>
    <sheet name="131 МЗ" sheetId="12" r:id="rId6"/>
    <sheet name="131 РП" sheetId="13" r:id="rId7"/>
    <sheet name="155 пожертв." sheetId="14" r:id="rId8"/>
    <sheet name="141 штраф" sheetId="15" r:id="rId9"/>
    <sheet name="прочиее" sheetId="16" r:id="rId10"/>
    <sheet name="152" sheetId="17" r:id="rId11"/>
    <sheet name="162" sheetId="18" r:id="rId12"/>
  </sheets>
  <definedNames>
    <definedName name="Par0" localSheetId="3">'Раздел 2'!#REF!</definedName>
    <definedName name="_xlnm.Print_Area" localSheetId="5">'131 МЗ'!$A$1:$M$19</definedName>
    <definedName name="_xlnm.Print_Area" localSheetId="6">'131 РП'!$A$1:$G$9</definedName>
    <definedName name="_xlnm.Print_Area" localSheetId="8">'141 штраф'!$A$1:$M$9</definedName>
    <definedName name="_xlnm.Print_Area" localSheetId="7">'155 пожертв.'!$A$1:$G$9</definedName>
    <definedName name="_xlnm.Print_Area" localSheetId="0">'2021 год'!$A$1:$BW$117</definedName>
    <definedName name="_xlnm.Print_Area" localSheetId="1">'2022'!$A$1:$BW$96</definedName>
    <definedName name="_xlnm.Print_Area" localSheetId="2">'2023'!$A$1:$BW$96</definedName>
    <definedName name="_xlnm.Print_Area" localSheetId="3">'Раздел 2'!$A$1:$H$51</definedName>
  </definedNames>
  <calcPr calcId="152511"/>
</workbook>
</file>

<file path=xl/calcChain.xml><?xml version="1.0" encoding="utf-8"?>
<calcChain xmlns="http://schemas.openxmlformats.org/spreadsheetml/2006/main">
  <c r="U24" i="7" l="1"/>
  <c r="U8" i="7"/>
  <c r="U53" i="7"/>
  <c r="U75" i="7" l="1"/>
  <c r="AH75" i="7"/>
  <c r="U87" i="7" l="1"/>
  <c r="C14" i="17" l="1"/>
  <c r="C10" i="17"/>
  <c r="C7" i="13"/>
  <c r="J10" i="12"/>
  <c r="J9" i="12"/>
  <c r="J8" i="12"/>
  <c r="F25" i="4"/>
  <c r="F24" i="4"/>
  <c r="BM13" i="7"/>
  <c r="U13" i="7"/>
  <c r="U12" i="7"/>
  <c r="AA12" i="7"/>
  <c r="AT13" i="7"/>
  <c r="BM8" i="7" l="1"/>
  <c r="AT24" i="7"/>
  <c r="U48" i="7"/>
  <c r="U47" i="7"/>
  <c r="AA47" i="7"/>
  <c r="U70" i="7"/>
  <c r="AH70" i="7" l="1"/>
  <c r="AA75" i="7"/>
  <c r="AH95" i="7"/>
  <c r="AA95" i="7"/>
  <c r="U95" i="7"/>
  <c r="U103" i="7"/>
  <c r="AH110" i="7"/>
  <c r="AH112" i="7"/>
  <c r="U84" i="7"/>
  <c r="AH96" i="7"/>
  <c r="AH100" i="7"/>
  <c r="AH74" i="7"/>
  <c r="BM98" i="7"/>
  <c r="U97" i="7"/>
  <c r="AA97" i="7" l="1"/>
  <c r="U86" i="7"/>
  <c r="U85" i="7"/>
  <c r="U74" i="7" l="1"/>
  <c r="AA91" i="7" l="1"/>
  <c r="U96" i="7" l="1"/>
  <c r="AA110" i="7"/>
  <c r="U110" i="7" s="1"/>
  <c r="AA109" i="7"/>
  <c r="U109" i="7"/>
  <c r="AT83" i="7"/>
  <c r="U83" i="7"/>
  <c r="U82" i="7"/>
  <c r="AT98" i="7"/>
  <c r="U98" i="7" s="1"/>
  <c r="U100" i="7"/>
  <c r="AH102" i="7"/>
  <c r="U102" i="7" s="1"/>
  <c r="BM75" i="7" l="1"/>
  <c r="AT75" i="7" s="1"/>
  <c r="BM95" i="7"/>
  <c r="BM53" i="7" l="1"/>
  <c r="BM24" i="7" s="1"/>
  <c r="J13" i="12"/>
  <c r="C8" i="12"/>
  <c r="J15" i="12"/>
  <c r="J17" i="12"/>
  <c r="J16" i="12"/>
  <c r="J14" i="12"/>
  <c r="J19" i="12" l="1"/>
  <c r="AA71" i="7"/>
  <c r="AA72" i="7"/>
  <c r="AA89" i="7"/>
  <c r="AA76" i="7"/>
  <c r="AA78" i="7"/>
  <c r="AA51" i="7" l="1"/>
  <c r="AA115" i="7" l="1"/>
  <c r="AA114" i="7" s="1"/>
  <c r="AH99" i="7" l="1"/>
  <c r="AH80" i="7"/>
  <c r="AH81" i="7"/>
  <c r="U81" i="7" s="1"/>
  <c r="U99" i="7" l="1"/>
  <c r="C7" i="17"/>
  <c r="C8" i="17" l="1"/>
  <c r="C9" i="17"/>
  <c r="U80" i="7" l="1"/>
  <c r="AH37" i="7"/>
  <c r="AH32" i="7" s="1"/>
  <c r="U37" i="7"/>
  <c r="AH31" i="7"/>
  <c r="AH26" i="7" s="1"/>
  <c r="AH25" i="7" l="1"/>
  <c r="U31" i="7"/>
  <c r="E17" i="12"/>
  <c r="E16" i="12"/>
  <c r="M15" i="12" l="1"/>
  <c r="M19" i="12"/>
  <c r="M17" i="12"/>
  <c r="M16" i="12"/>
  <c r="M14" i="12"/>
  <c r="M13" i="12"/>
  <c r="M11" i="12"/>
  <c r="M10" i="12"/>
  <c r="M9" i="12"/>
  <c r="M8" i="12"/>
  <c r="K15" i="12"/>
  <c r="K19" i="12" s="1"/>
  <c r="K17" i="12"/>
  <c r="D17" i="12" s="1"/>
  <c r="K16" i="12"/>
  <c r="K14" i="12"/>
  <c r="K13" i="12"/>
  <c r="K10" i="12"/>
  <c r="K11" i="12"/>
  <c r="K9" i="12"/>
  <c r="K8" i="12"/>
  <c r="C17" i="12"/>
  <c r="H14" i="12"/>
  <c r="J11" i="12"/>
  <c r="F19" i="12"/>
  <c r="H15" i="12"/>
  <c r="H16" i="12"/>
  <c r="H17" i="12"/>
  <c r="G17" i="12"/>
  <c r="F17" i="12"/>
  <c r="F16" i="12"/>
  <c r="F15" i="12"/>
  <c r="F14" i="12"/>
  <c r="H13" i="12"/>
  <c r="F13" i="12"/>
  <c r="G13" i="12"/>
  <c r="AA36" i="7" l="1"/>
  <c r="AA12" i="29" l="1"/>
  <c r="AA24" i="29"/>
  <c r="U79" i="29"/>
  <c r="AA79" i="29"/>
  <c r="AA89" i="29"/>
  <c r="AA85" i="29"/>
  <c r="AA77" i="29"/>
  <c r="AA78" i="29"/>
  <c r="U68" i="29"/>
  <c r="AA71" i="29"/>
  <c r="AA59" i="29"/>
  <c r="AA57" i="29"/>
  <c r="AA55" i="29"/>
  <c r="AA50" i="29"/>
  <c r="AA41" i="29"/>
  <c r="AA35" i="29"/>
  <c r="AA34" i="29"/>
  <c r="AA30" i="29"/>
  <c r="AA29" i="29"/>
  <c r="AA24" i="28"/>
  <c r="AA25" i="28"/>
  <c r="AA89" i="28"/>
  <c r="AA85" i="28"/>
  <c r="AA77" i="28"/>
  <c r="AA78" i="28"/>
  <c r="AA68" i="28"/>
  <c r="U68" i="28"/>
  <c r="AA71" i="28"/>
  <c r="AA66" i="28"/>
  <c r="AA59" i="28"/>
  <c r="AA57" i="28"/>
  <c r="AA55" i="28"/>
  <c r="AA50" i="28"/>
  <c r="AA41" i="28"/>
  <c r="AA35" i="28"/>
  <c r="AA34" i="28"/>
  <c r="AA30" i="28"/>
  <c r="AA29" i="28"/>
  <c r="AA105" i="7" l="1"/>
  <c r="AA92" i="7"/>
  <c r="AA79" i="7"/>
  <c r="AA65" i="7"/>
  <c r="AA63" i="7"/>
  <c r="AA61" i="7"/>
  <c r="AA57" i="7"/>
  <c r="AA56" i="7"/>
  <c r="AA45" i="7"/>
  <c r="AA44" i="7"/>
  <c r="AA35" i="7"/>
  <c r="AA30" i="7"/>
  <c r="AA29" i="7"/>
  <c r="E8" i="12" l="1"/>
  <c r="G25" i="4"/>
  <c r="BA97" i="7"/>
  <c r="AT97" i="7" s="1"/>
  <c r="AT95" i="7" s="1"/>
  <c r="AT53" i="7" s="1"/>
  <c r="AA66" i="7" l="1"/>
  <c r="AA64" i="7" l="1"/>
  <c r="AA62" i="7"/>
  <c r="AA60" i="7"/>
  <c r="AA58" i="7" s="1"/>
  <c r="AA55" i="7"/>
  <c r="AA28" i="7"/>
  <c r="AA27" i="7"/>
  <c r="AA26" i="7" s="1"/>
  <c r="AA112" i="7" l="1"/>
  <c r="U112" i="7" l="1"/>
  <c r="U116" i="7"/>
  <c r="U30" i="7" l="1"/>
  <c r="AA32" i="7" l="1"/>
  <c r="U32" i="7" s="1"/>
  <c r="AH88" i="7" l="1"/>
  <c r="AH53" i="7" s="1"/>
  <c r="U73" i="7"/>
  <c r="U93" i="7"/>
  <c r="U94" i="7"/>
  <c r="AH24" i="7" l="1"/>
  <c r="AH8" i="7" s="1"/>
  <c r="F19" i="4"/>
  <c r="F18" i="4" s="1"/>
  <c r="D13" i="12"/>
  <c r="AH22" i="7" l="1"/>
  <c r="U22" i="7" s="1"/>
  <c r="U46" i="7"/>
  <c r="AA41" i="7" l="1"/>
  <c r="AA25" i="7" s="1"/>
  <c r="U42" i="7"/>
  <c r="L19" i="12" l="1"/>
  <c r="I19" i="12"/>
  <c r="H19" i="12"/>
  <c r="G16" i="12"/>
  <c r="G15" i="12"/>
  <c r="G14" i="12"/>
  <c r="G11" i="12"/>
  <c r="G10" i="12"/>
  <c r="D10" i="12" s="1"/>
  <c r="E10" i="12"/>
  <c r="C10" i="12"/>
  <c r="D9" i="12"/>
  <c r="G9" i="12"/>
  <c r="C9" i="12"/>
  <c r="G8" i="12"/>
  <c r="D8" i="12"/>
  <c r="C11" i="12" l="1"/>
  <c r="C14" i="12"/>
  <c r="C16" i="12"/>
  <c r="D11" i="12"/>
  <c r="E11" i="12"/>
  <c r="D14" i="12"/>
  <c r="E14" i="12"/>
  <c r="D16" i="12"/>
  <c r="E9" i="12"/>
  <c r="G19" i="12"/>
  <c r="C13" i="12" l="1"/>
  <c r="C15" i="12"/>
  <c r="D15" i="12" l="1"/>
  <c r="E15" i="12"/>
  <c r="E13" i="12" l="1"/>
  <c r="U43" i="7" l="1"/>
  <c r="U44" i="7"/>
  <c r="BA95" i="7"/>
  <c r="BA53" i="7" s="1"/>
  <c r="BA24" i="7" l="1"/>
  <c r="D14" i="17"/>
  <c r="E14" i="17"/>
  <c r="D9" i="13" l="1"/>
  <c r="E9" i="13"/>
  <c r="C9" i="13"/>
  <c r="H25" i="4" l="1"/>
  <c r="AA74" i="29"/>
  <c r="AA79" i="28" l="1"/>
  <c r="U96" i="29"/>
  <c r="U95" i="29"/>
  <c r="U94" i="29"/>
  <c r="U93" i="29"/>
  <c r="U92" i="29"/>
  <c r="U91" i="29"/>
  <c r="U90" i="29"/>
  <c r="U89" i="29"/>
  <c r="U88" i="29"/>
  <c r="U87" i="29"/>
  <c r="U86" i="29"/>
  <c r="U85" i="29"/>
  <c r="U84" i="29"/>
  <c r="U83" i="29"/>
  <c r="U82" i="29"/>
  <c r="U81" i="29"/>
  <c r="AT80" i="29"/>
  <c r="AT79" i="29" s="1"/>
  <c r="AT47" i="29" s="1"/>
  <c r="AT24" i="29" s="1"/>
  <c r="U80" i="29"/>
  <c r="BA79" i="29"/>
  <c r="BA47" i="29" s="1"/>
  <c r="BA24" i="29" s="1"/>
  <c r="AH79" i="29"/>
  <c r="AH47" i="29" s="1"/>
  <c r="U78" i="29"/>
  <c r="U77" i="29"/>
  <c r="U76" i="29"/>
  <c r="U75" i="29"/>
  <c r="U73" i="29"/>
  <c r="U72" i="29"/>
  <c r="U71" i="29"/>
  <c r="U70" i="29"/>
  <c r="U69" i="29"/>
  <c r="AA68" i="29"/>
  <c r="U67" i="29"/>
  <c r="U66" i="29"/>
  <c r="U65" i="29"/>
  <c r="AA64" i="29"/>
  <c r="U63" i="29"/>
  <c r="U62" i="29"/>
  <c r="U61" i="29"/>
  <c r="U60" i="29"/>
  <c r="U59" i="29"/>
  <c r="U58" i="29"/>
  <c r="U57" i="29"/>
  <c r="U56" i="29"/>
  <c r="U55" i="29"/>
  <c r="U54" i="29"/>
  <c r="AA52" i="29"/>
  <c r="U51" i="29"/>
  <c r="U50" i="29"/>
  <c r="U49" i="29"/>
  <c r="AA48" i="29"/>
  <c r="U46" i="29"/>
  <c r="U45" i="29"/>
  <c r="U44" i="29"/>
  <c r="U43" i="29"/>
  <c r="U42" i="29"/>
  <c r="U41" i="29" s="1"/>
  <c r="U40" i="29"/>
  <c r="U39" i="29"/>
  <c r="U38" i="29"/>
  <c r="U37" i="29"/>
  <c r="U36" i="29"/>
  <c r="U35" i="29"/>
  <c r="U34" i="29"/>
  <c r="U33" i="29"/>
  <c r="U32" i="29"/>
  <c r="AA31" i="29"/>
  <c r="U31" i="29" s="1"/>
  <c r="U30" i="29"/>
  <c r="U29" i="29"/>
  <c r="U28" i="29"/>
  <c r="U27" i="29"/>
  <c r="AA26" i="29"/>
  <c r="AH25" i="29"/>
  <c r="U22" i="29"/>
  <c r="AT13" i="29"/>
  <c r="U13" i="29" s="1"/>
  <c r="U12" i="29"/>
  <c r="U8" i="29" s="1"/>
  <c r="BA8" i="29"/>
  <c r="AT8" i="29"/>
  <c r="AH8" i="29"/>
  <c r="AA8" i="29"/>
  <c r="U96" i="28"/>
  <c r="U95" i="28"/>
  <c r="U94" i="28"/>
  <c r="U93" i="28"/>
  <c r="U92" i="28"/>
  <c r="U91" i="28"/>
  <c r="U90" i="28"/>
  <c r="U89" i="28"/>
  <c r="U88" i="28"/>
  <c r="U87" i="28"/>
  <c r="U86" i="28"/>
  <c r="U85" i="28"/>
  <c r="U84" i="28"/>
  <c r="U83" i="28"/>
  <c r="U82" i="28"/>
  <c r="U81" i="28"/>
  <c r="AT80" i="28"/>
  <c r="AT79" i="28" s="1"/>
  <c r="AT47" i="28" s="1"/>
  <c r="AT24" i="28" s="1"/>
  <c r="U80" i="28"/>
  <c r="BA79" i="28"/>
  <c r="BA47" i="28" s="1"/>
  <c r="BA24" i="28" s="1"/>
  <c r="AH79" i="28"/>
  <c r="AH47" i="28" s="1"/>
  <c r="U78" i="28"/>
  <c r="U77" i="28"/>
  <c r="U76" i="28"/>
  <c r="U75" i="28"/>
  <c r="AA74" i="28"/>
  <c r="U73" i="28"/>
  <c r="U72" i="28"/>
  <c r="U71" i="28"/>
  <c r="U70" i="28"/>
  <c r="U69" i="28"/>
  <c r="U67" i="28"/>
  <c r="U66" i="28"/>
  <c r="U64" i="28" s="1"/>
  <c r="U65" i="28"/>
  <c r="AA64" i="28"/>
  <c r="U63" i="28"/>
  <c r="U62" i="28"/>
  <c r="U61" i="28"/>
  <c r="U60" i="28"/>
  <c r="U59" i="28"/>
  <c r="U58" i="28"/>
  <c r="U57" i="28"/>
  <c r="U56" i="28"/>
  <c r="U55" i="28"/>
  <c r="U54" i="28"/>
  <c r="AA52" i="28"/>
  <c r="U51" i="28"/>
  <c r="U50" i="28"/>
  <c r="U49" i="28"/>
  <c r="U48" i="28" s="1"/>
  <c r="AA48" i="28"/>
  <c r="U46" i="28"/>
  <c r="U45" i="28"/>
  <c r="U44" i="28"/>
  <c r="U43" i="28"/>
  <c r="U42" i="28"/>
  <c r="U40" i="28"/>
  <c r="U39" i="28"/>
  <c r="U38" i="28"/>
  <c r="U37" i="28"/>
  <c r="U36" i="28"/>
  <c r="U35" i="28"/>
  <c r="U34" i="28"/>
  <c r="U33" i="28"/>
  <c r="U32" i="28"/>
  <c r="AA31" i="28"/>
  <c r="U31" i="28" s="1"/>
  <c r="U30" i="28"/>
  <c r="U29" i="28"/>
  <c r="U28" i="28"/>
  <c r="U27" i="28"/>
  <c r="AA26" i="28"/>
  <c r="AH25" i="28"/>
  <c r="U22" i="28"/>
  <c r="AT13" i="28"/>
  <c r="U13" i="28" s="1"/>
  <c r="BA8" i="28"/>
  <c r="AH8" i="28"/>
  <c r="U41" i="28" l="1"/>
  <c r="U74" i="29"/>
  <c r="U64" i="29"/>
  <c r="U52" i="29"/>
  <c r="AH24" i="29"/>
  <c r="H19" i="4"/>
  <c r="H18" i="4" s="1"/>
  <c r="U74" i="28"/>
  <c r="U52" i="28"/>
  <c r="AH24" i="28"/>
  <c r="G19" i="4"/>
  <c r="G18" i="4" s="1"/>
  <c r="U48" i="29"/>
  <c r="AA25" i="29"/>
  <c r="U26" i="29"/>
  <c r="U25" i="29" s="1"/>
  <c r="AT8" i="28"/>
  <c r="AA12" i="28"/>
  <c r="U12" i="28" s="1"/>
  <c r="U8" i="28" s="1"/>
  <c r="U26" i="28"/>
  <c r="U25" i="28" s="1"/>
  <c r="U79" i="28"/>
  <c r="AA70" i="7"/>
  <c r="AA54" i="7"/>
  <c r="U92" i="7"/>
  <c r="U78" i="7"/>
  <c r="U79" i="7"/>
  <c r="U108" i="7"/>
  <c r="U107" i="7"/>
  <c r="U106" i="7"/>
  <c r="U105" i="7"/>
  <c r="U101" i="7"/>
  <c r="U104" i="7"/>
  <c r="U111" i="7"/>
  <c r="U113" i="7"/>
  <c r="U114" i="7"/>
  <c r="U115" i="7"/>
  <c r="U91" i="7"/>
  <c r="U89" i="7"/>
  <c r="U90" i="7"/>
  <c r="U71" i="7"/>
  <c r="U72" i="7"/>
  <c r="U68" i="7"/>
  <c r="U69" i="7"/>
  <c r="U76" i="7"/>
  <c r="U77" i="7"/>
  <c r="AA8" i="28" l="1"/>
  <c r="U88" i="7"/>
  <c r="AA88" i="7"/>
  <c r="AA53" i="7" s="1"/>
  <c r="U24" i="29"/>
  <c r="U24" i="28"/>
  <c r="AA47" i="29"/>
  <c r="AA47" i="28"/>
  <c r="U66" i="7"/>
  <c r="U67" i="7"/>
  <c r="U65" i="7"/>
  <c r="U62" i="7"/>
  <c r="U63" i="7"/>
  <c r="U64" i="7"/>
  <c r="U60" i="7"/>
  <c r="U61" i="7"/>
  <c r="U57" i="7"/>
  <c r="U56" i="7"/>
  <c r="U55" i="7"/>
  <c r="F15" i="4" l="1"/>
  <c r="F13" i="4" s="1"/>
  <c r="AA24" i="7"/>
  <c r="U58" i="7"/>
  <c r="U54" i="7"/>
  <c r="U47" i="29"/>
  <c r="H7" i="4" s="1"/>
  <c r="H15" i="4"/>
  <c r="H13" i="4" s="1"/>
  <c r="U47" i="28"/>
  <c r="G7" i="4" s="1"/>
  <c r="G15" i="4"/>
  <c r="G13" i="4" s="1"/>
  <c r="U45" i="7"/>
  <c r="U41" i="7" s="1"/>
  <c r="U49" i="7"/>
  <c r="U50" i="7"/>
  <c r="U51" i="7"/>
  <c r="U52" i="7"/>
  <c r="U38" i="7"/>
  <c r="U39" i="7"/>
  <c r="U40" i="7"/>
  <c r="U33" i="7"/>
  <c r="U34" i="7"/>
  <c r="U35" i="7"/>
  <c r="U36" i="7"/>
  <c r="U28" i="7"/>
  <c r="U29" i="7"/>
  <c r="U27" i="7"/>
  <c r="BA8" i="7"/>
  <c r="AA8" i="7" l="1"/>
  <c r="F7" i="4"/>
  <c r="U26" i="7"/>
  <c r="U25" i="7" s="1"/>
  <c r="H12" i="4"/>
  <c r="K12" i="4" s="1"/>
  <c r="H28" i="4"/>
  <c r="H29" i="4" s="1"/>
  <c r="G12" i="4"/>
  <c r="J12" i="4" s="1"/>
  <c r="G28" i="4"/>
  <c r="G29" i="4" s="1"/>
  <c r="AT8" i="7"/>
  <c r="F12" i="4" l="1"/>
  <c r="I12" i="4" s="1"/>
  <c r="F28" i="4"/>
  <c r="F29" i="4" s="1"/>
</calcChain>
</file>

<file path=xl/sharedStrings.xml><?xml version="1.0" encoding="utf-8"?>
<sst xmlns="http://schemas.openxmlformats.org/spreadsheetml/2006/main" count="1330" uniqueCount="316">
  <si>
    <t>Наименование показателя</t>
  </si>
  <si>
    <t>в том числе:</t>
  </si>
  <si>
    <t xml:space="preserve">Раздел 2. </t>
  </si>
  <si>
    <t xml:space="preserve">Сведения по выплатам на закупку товаров, работ, услуг </t>
  </si>
  <si>
    <t>№</t>
  </si>
  <si>
    <t xml:space="preserve"> п/п</t>
  </si>
  <si>
    <t>Коды строк</t>
  </si>
  <si>
    <t>Год начала закупки</t>
  </si>
  <si>
    <t>Сумма</t>
  </si>
  <si>
    <t xml:space="preserve">Выплаты на закупку товаров, работ, услуг, всего </t>
  </si>
  <si>
    <t>x</t>
  </si>
  <si>
    <t>1.1.</t>
  </si>
  <si>
    <r>
      <t xml:space="preserve">по контрактам (договорам), заключенным до начала текущего финансового года без применения норм Федерального </t>
    </r>
    <r>
      <rPr>
        <sz val="12"/>
        <rFont val="Times New Roman"/>
        <family val="1"/>
        <charset val="204"/>
      </rPr>
      <t>закона</t>
    </r>
    <r>
      <rPr>
        <sz val="12"/>
        <color indexed="8"/>
        <rFont val="Times New Roman"/>
        <family val="1"/>
        <charset val="204"/>
      </rPr>
      <t xml:space="preserve"> от                        5 апреля 2013 года № 44-ФЗ «О контрактной системе в сфере закупок товаров, работ, услуг для обеспечения государственных и муниципальных нужд» (далее - Федеральный закон № 44-ФЗ) и Федерального </t>
    </r>
    <r>
      <rPr>
        <sz val="12"/>
        <rFont val="Times New Roman"/>
        <family val="1"/>
        <charset val="204"/>
      </rPr>
      <t>закона</t>
    </r>
    <r>
      <rPr>
        <sz val="12"/>
        <color indexed="8"/>
        <rFont val="Times New Roman"/>
        <family val="1"/>
        <charset val="204"/>
      </rPr>
      <t xml:space="preserve"> от 18 июля 2011 года           № 223-ФЗ «О закупках товаров, работ, услуг отдельными видами юридических лиц» (далее - Федеральный закон № 223-ФЗ) </t>
    </r>
  </si>
  <si>
    <t>1.2.</t>
  </si>
  <si>
    <r>
      <t xml:space="preserve">по контрактам (договорам), планируемым к заключению в соответствующем финансовом году без применения норм Федерального </t>
    </r>
    <r>
      <rPr>
        <sz val="12"/>
        <rFont val="Times New Roman"/>
        <family val="1"/>
        <charset val="204"/>
      </rPr>
      <t>закона</t>
    </r>
    <r>
      <rPr>
        <sz val="12"/>
        <color indexed="8"/>
        <rFont val="Times New Roman"/>
        <family val="1"/>
        <charset val="204"/>
      </rPr>
      <t xml:space="preserve">              № 44-ФЗ и Федерального </t>
    </r>
    <r>
      <rPr>
        <sz val="12"/>
        <rFont val="Times New Roman"/>
        <family val="1"/>
        <charset val="204"/>
      </rPr>
      <t>закона</t>
    </r>
    <r>
      <rPr>
        <sz val="12"/>
        <color indexed="8"/>
        <rFont val="Times New Roman"/>
        <family val="1"/>
        <charset val="204"/>
      </rPr>
      <t xml:space="preserve"> № 223-ФЗ </t>
    </r>
  </si>
  <si>
    <t>1.3.</t>
  </si>
  <si>
    <r>
      <t xml:space="preserve">по контрактам (договорам), заключенным до начала текущего финансового года с учетом требований Федерального </t>
    </r>
    <r>
      <rPr>
        <sz val="12"/>
        <rFont val="Times New Roman"/>
        <family val="1"/>
        <charset val="204"/>
      </rPr>
      <t>закона</t>
    </r>
    <r>
      <rPr>
        <sz val="12"/>
        <color indexed="8"/>
        <rFont val="Times New Roman"/>
        <family val="1"/>
        <charset val="204"/>
      </rPr>
      <t xml:space="preserve"> № 44-ФЗ и Федерального </t>
    </r>
    <r>
      <rPr>
        <sz val="12"/>
        <rFont val="Times New Roman"/>
        <family val="1"/>
        <charset val="204"/>
      </rPr>
      <t>закона</t>
    </r>
    <r>
      <rPr>
        <sz val="12"/>
        <color indexed="8"/>
        <rFont val="Times New Roman"/>
        <family val="1"/>
        <charset val="204"/>
      </rPr>
      <t xml:space="preserve"> № 223-ФЗ </t>
    </r>
  </si>
  <si>
    <t>1.4.</t>
  </si>
  <si>
    <r>
      <t xml:space="preserve">по контрактам (договорам), планируемым к заключению в соответствующем финансовом году с учетом требований Федерального </t>
    </r>
    <r>
      <rPr>
        <sz val="12"/>
        <rFont val="Times New Roman"/>
        <family val="1"/>
        <charset val="204"/>
      </rPr>
      <t>закона</t>
    </r>
    <r>
      <rPr>
        <sz val="12"/>
        <color indexed="8"/>
        <rFont val="Times New Roman"/>
        <family val="1"/>
        <charset val="204"/>
      </rPr>
      <t xml:space="preserve">               № 44-ФЗ и Федерального </t>
    </r>
    <r>
      <rPr>
        <sz val="12"/>
        <rFont val="Times New Roman"/>
        <family val="1"/>
        <charset val="204"/>
      </rPr>
      <t>закона</t>
    </r>
    <r>
      <rPr>
        <sz val="12"/>
        <color indexed="8"/>
        <rFont val="Times New Roman"/>
        <family val="1"/>
        <charset val="204"/>
      </rPr>
      <t xml:space="preserve"> № 223-ФЗ </t>
    </r>
  </si>
  <si>
    <t>за счет субсидий, предоставляемых на финансовое обеспечение выполнения муниципального задания</t>
  </si>
  <si>
    <t>1.4.1.1.</t>
  </si>
  <si>
    <t>в соответствии с Федеральным законом № 44-ФЗ</t>
  </si>
  <si>
    <t>1.4.1.2.</t>
  </si>
  <si>
    <t xml:space="preserve">в соответствии с Федеральным законом № 223-ФЗ 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</si>
  <si>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</si>
  <si>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</si>
  <si>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</t>
  </si>
  <si>
    <t>1.4.2.2.</t>
  </si>
  <si>
    <t>1.4.3.</t>
  </si>
  <si>
    <t xml:space="preserve">за счет субсидий, предоставляемых на осуществление капитальных вложений </t>
  </si>
  <si>
    <t>1.4.4.</t>
  </si>
  <si>
    <t>за счет прочих источников финансового обеспечения</t>
  </si>
  <si>
    <t>1.4.4.1.</t>
  </si>
  <si>
    <t>1.4.4.2.</t>
  </si>
  <si>
    <t>в соответствии с Федеральным законом № 223-ФЗ</t>
  </si>
  <si>
    <t>2.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</si>
  <si>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</si>
  <si>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в том числе по году начала закупки: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</si>
  <si>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</si>
  <si>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</si>
  <si>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1.4.1.</t>
  </si>
  <si>
    <t xml:space="preserve">
в соответствии с Федеральным законом № 44-ФЗ
</t>
  </si>
  <si>
    <t xml:space="preserve">                   (должность)                 (фамилия, инициалы)                                          (телефон)</t>
  </si>
  <si>
    <t>"__" _____________ 20__ г.</t>
  </si>
  <si>
    <t xml:space="preserve">                                                                         (должность)                      (подпись)                  (расшифровка подписи)                                                                                                    </t>
  </si>
  <si>
    <t>Раздел 1</t>
  </si>
  <si>
    <t>Код строки</t>
  </si>
  <si>
    <t>Код ВР,  код КОСГУ</t>
  </si>
  <si>
    <t>Код доп. классификации, код целевой субсидии</t>
  </si>
  <si>
    <t>Объем финансового обеспечения, руб.
(с точностью до двух знаков после запятой - 0,00)</t>
  </si>
  <si>
    <t>Всего</t>
  </si>
  <si>
    <t>в том числе</t>
  </si>
  <si>
    <t>субсидия на финансовое обеспечение выполнения муниципального задания
ного казна-
чейства</t>
  </si>
  <si>
    <t>субсидии на иные цели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</si>
  <si>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</si>
  <si>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деятельности, в том числе:</t>
  </si>
  <si>
    <t>всего</t>
  </si>
  <si>
    <t>в рамках муниципального задания, установленного учреждению</t>
  </si>
  <si>
    <t>за рамками муниципального задания, установленного учреждению</t>
  </si>
  <si>
    <t>от иной приносящей доход деятельности</t>
  </si>
  <si>
    <t>гранты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</si>
  <si>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</si>
  <si>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</si>
  <si>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</si>
  <si>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</si>
  <si>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</si>
  <si>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</si>
  <si>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</si>
  <si>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</si>
  <si>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</si>
  <si>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</si>
  <si>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</si>
  <si>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</si>
  <si>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</si>
  <si>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Поступления от доходов, всего:</t>
  </si>
  <si>
    <t>Х</t>
  </si>
  <si>
    <t xml:space="preserve">доходы от собственности (указать какие)
</t>
  </si>
  <si>
    <t>доходы от движимого имущества</t>
  </si>
  <si>
    <t>доходы от оказания услуг, работ(муниципальное задание)</t>
  </si>
  <si>
    <t>доходы от штрафов, пени, иных сумм принудительного изъятия</t>
  </si>
  <si>
    <t>прочие доходы</t>
  </si>
  <si>
    <t>доходы от от штрафных санкций за нарушение законодательства о закупках и нарушение условий контрактов</t>
  </si>
  <si>
    <t>доходы от операций с активами</t>
  </si>
  <si>
    <t>иные субсидии, предоставленные из бюджета</t>
  </si>
  <si>
    <t>Выплаты по расходам, всего</t>
  </si>
  <si>
    <t xml:space="preserve">в том числе
на выплаты персоналу, всего
</t>
  </si>
  <si>
    <t>211.1</t>
  </si>
  <si>
    <t>начисления на выплаты по оплате труда (местный)</t>
  </si>
  <si>
    <t>начисления на выплаты по оплате труда (областной)</t>
  </si>
  <si>
    <t>212.1</t>
  </si>
  <si>
    <t>прочие выплаты</t>
  </si>
  <si>
    <t>командировочные расходы</t>
  </si>
  <si>
    <t>уплата налогов, сборов и иных платежей, всего</t>
  </si>
  <si>
    <t>земельный налог</t>
  </si>
  <si>
    <t>прочие налоги, сборы и иные платежи (указать какие)</t>
  </si>
  <si>
    <t>…….</t>
  </si>
  <si>
    <t xml:space="preserve">услуги связи
</t>
  </si>
  <si>
    <t>коммунальные услуги, всего</t>
  </si>
  <si>
    <t>из них: …..</t>
  </si>
  <si>
    <t>Тепловая энергия</t>
  </si>
  <si>
    <t>264.1</t>
  </si>
  <si>
    <t>Электрическая энергия</t>
  </si>
  <si>
    <t>264.2</t>
  </si>
  <si>
    <t>Водоснабжение и водоотведение</t>
  </si>
  <si>
    <t>264.3</t>
  </si>
  <si>
    <t>арендная плата</t>
  </si>
  <si>
    <t>работы, услуги по содержанию имущества, всего</t>
  </si>
  <si>
    <t>в том числе текущий ремонт зданий и сооружений</t>
  </si>
  <si>
    <t>прочие работы, услуги, всего</t>
  </si>
  <si>
    <t>прочие работы, услуги</t>
  </si>
  <si>
    <t>270.1</t>
  </si>
  <si>
    <t>270.2</t>
  </si>
  <si>
    <t>увеличение стоимости основных средств</t>
  </si>
  <si>
    <t>увеличение стоимости материальных запасов, всего</t>
  </si>
  <si>
    <t xml:space="preserve">из них:
приобретение продуктов питания
</t>
  </si>
  <si>
    <t>прочие материальные запасы</t>
  </si>
  <si>
    <t>Остаток средств на начало, года, в том числе</t>
  </si>
  <si>
    <t>местный бюджет</t>
  </si>
  <si>
    <t>500.1</t>
  </si>
  <si>
    <t>областной бюджет</t>
  </si>
  <si>
    <t>500.2</t>
  </si>
  <si>
    <t>Остаток средств на конец года</t>
  </si>
  <si>
    <t>Приложение 2</t>
  </si>
  <si>
    <t>1. Расчет доходов от собственности (КОСГУ 121)</t>
  </si>
  <si>
    <t xml:space="preserve">Наименование </t>
  </si>
  <si>
    <t>Плата (тариф) арендной платы за единицу площади (объект), руб.</t>
  </si>
  <si>
    <t>Планируемый объем предоставления имущества в аренду (в натуральных показателях)</t>
  </si>
  <si>
    <t>Объем планируемых поступлений, руб.</t>
  </si>
  <si>
    <t>на 2020 год (текущий финансовый год)</t>
  </si>
  <si>
    <t>на 2021 год (на первый год планового периода)</t>
  </si>
  <si>
    <t>на 2022 год (на второй год планового периода)</t>
  </si>
  <si>
    <t>на 2020 год (на текущий финансовый год)</t>
  </si>
  <si>
    <t>Недвижимое имущество, всего</t>
  </si>
  <si>
    <t>х</t>
  </si>
  <si>
    <t xml:space="preserve">в т.ч. </t>
  </si>
  <si>
    <t>110</t>
  </si>
  <si>
    <t>Движимое имущество, всего</t>
  </si>
  <si>
    <t>в т.ч.</t>
  </si>
  <si>
    <t>111</t>
  </si>
  <si>
    <t>Итого</t>
  </si>
  <si>
    <t>Наименование услуги</t>
  </si>
  <si>
    <t>Плата (тариф) за единицу услуги (работы), руб.</t>
  </si>
  <si>
    <t>Планируемый объем оказания услуг (выполнения работ)</t>
  </si>
  <si>
    <t>Общий объем планируемых поступлений, руб.</t>
  </si>
  <si>
    <t>Реализация основных общеобразовательных программ начального общего образования,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</si>
  <si>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</si>
  <si>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</si>
  <si>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Реализация дополнительных общеразвивающих программ</t>
  </si>
  <si>
    <t>121</t>
  </si>
  <si>
    <t>Родительская плата в рамках муниципального задания</t>
  </si>
  <si>
    <t>Родительская плата от иной приносящей доход деятельности</t>
  </si>
  <si>
    <t>141</t>
  </si>
  <si>
    <t>143</t>
  </si>
  <si>
    <t>п</t>
  </si>
  <si>
    <t>8. Расчет доходов на иные цели капитального характера (КОСГУ 162)</t>
  </si>
  <si>
    <t>мягкий инвентарь</t>
  </si>
  <si>
    <t>Доходы оп поступления родительской платы</t>
  </si>
  <si>
    <t>Добровольные пожертвования</t>
  </si>
  <si>
    <t xml:space="preserve">из них:
выплата пособия по уходу за ребенком до 1,5 лет
</t>
  </si>
  <si>
    <t>Социальные пособия и компенсации персоналу в денежной форме (местный)</t>
  </si>
  <si>
    <t>Социальные пособия и компенсации персоналу в денежной форме (областной)</t>
  </si>
  <si>
    <t>услуги Интернет</t>
  </si>
  <si>
    <t>261.1</t>
  </si>
  <si>
    <t>Вывоз, захоронение и размещение ТКО</t>
  </si>
  <si>
    <t>264.4</t>
  </si>
  <si>
    <t>работы, услуги по содержанию имущества, капитальный ремонт зданий и сооружений</t>
  </si>
  <si>
    <t>268.1</t>
  </si>
  <si>
    <t>Страхование</t>
  </si>
  <si>
    <t>270.3</t>
  </si>
  <si>
    <t>2. Расчет доходов на выполнение муниципального задания (КОСГУ 131)(стр.120)</t>
  </si>
  <si>
    <t>3. Расчет доходов на выполнение муниципального задания (КОСГУ 131) - родительская плата (стр.121)</t>
  </si>
  <si>
    <t>4. Расчет доходов на добровольное пожертвование, благотворительный взнос (КОСГУ 155)(стр.141)</t>
  </si>
  <si>
    <t>5 Расчет доходов от штрафных санкций за нарушение законодательства о закупках и нарушение условий контрактов (договоров)(КОСГУ 141)(стр.143)</t>
  </si>
  <si>
    <t>6. Расчет прочих доходов  (стр.140)</t>
  </si>
  <si>
    <t>7. Расчет доходов на иные цели текущего характера (КОСГУ 152)(стр.160)</t>
  </si>
  <si>
    <t>Доходы на иные цели капитального характера</t>
  </si>
  <si>
    <t>111, 211</t>
  </si>
  <si>
    <t>119, 213</t>
  </si>
  <si>
    <t>112, 266</t>
  </si>
  <si>
    <t xml:space="preserve">расходы на закупку товаров, работ, услуг, всего (из гр.5.стр.1 Раздела 2 ) из них: </t>
  </si>
  <si>
    <t xml:space="preserve">оплата труда (областной)
</t>
  </si>
  <si>
    <t xml:space="preserve">оплата труда (местный)
</t>
  </si>
  <si>
    <t xml:space="preserve">из них:
оплата труда, всего
</t>
  </si>
  <si>
    <t>начисления на выплаты по оплате труда, всего</t>
  </si>
  <si>
    <r>
      <rPr>
        <b/>
        <sz val="10"/>
        <color indexed="8"/>
        <rFont val="Times New Roman"/>
        <family val="1"/>
        <charset val="204"/>
      </rPr>
      <t>из них:</t>
    </r>
    <r>
      <rPr>
        <sz val="10"/>
        <color indexed="8"/>
        <rFont val="Times New Roman"/>
        <family val="1"/>
        <charset val="204"/>
      </rPr>
      <t xml:space="preserve">
налог на имущество</t>
    </r>
  </si>
  <si>
    <t>налог на имущество</t>
  </si>
  <si>
    <t>211.2</t>
  </si>
  <si>
    <t>211.3</t>
  </si>
  <si>
    <t>211.4</t>
  </si>
  <si>
    <t>212.2</t>
  </si>
  <si>
    <t>212.3</t>
  </si>
  <si>
    <t>212.4</t>
  </si>
  <si>
    <t>231.1</t>
  </si>
  <si>
    <t xml:space="preserve">услуги связи всего:
</t>
  </si>
  <si>
    <t>261.2</t>
  </si>
  <si>
    <t>261.3</t>
  </si>
  <si>
    <t>244, 221</t>
  </si>
  <si>
    <t>264.5</t>
  </si>
  <si>
    <t>264.6</t>
  </si>
  <si>
    <t>264.7</t>
  </si>
  <si>
    <t>264.8</t>
  </si>
  <si>
    <t>244, 225</t>
  </si>
  <si>
    <t>244, 226</t>
  </si>
  <si>
    <t>работы, услуги по содержанию имущества</t>
  </si>
  <si>
    <t>увеличение стоимости основных средств, всего:</t>
  </si>
  <si>
    <t>244, 310</t>
  </si>
  <si>
    <t>272.1</t>
  </si>
  <si>
    <t>272.2</t>
  </si>
  <si>
    <t>272.3</t>
  </si>
  <si>
    <t>272.4</t>
  </si>
  <si>
    <t xml:space="preserve">приобретение продуктов питания
</t>
  </si>
  <si>
    <t>244, 342</t>
  </si>
  <si>
    <t>244, 344</t>
  </si>
  <si>
    <t>244, 345</t>
  </si>
  <si>
    <t>274. 1</t>
  </si>
  <si>
    <t>274. 2</t>
  </si>
  <si>
    <t>274. 3</t>
  </si>
  <si>
    <t>274. 4</t>
  </si>
  <si>
    <t>материальные запасы</t>
  </si>
  <si>
    <t>275.1</t>
  </si>
  <si>
    <t>244, 346</t>
  </si>
  <si>
    <t>276.1</t>
  </si>
  <si>
    <t>прочие оборотные запасы</t>
  </si>
  <si>
    <t>277.1</t>
  </si>
  <si>
    <t>278.1</t>
  </si>
  <si>
    <t>244, 349</t>
  </si>
  <si>
    <t>278.2</t>
  </si>
  <si>
    <t>270.4</t>
  </si>
  <si>
    <t xml:space="preserve">           906.3.043</t>
  </si>
  <si>
    <t xml:space="preserve">           906.1.044</t>
  </si>
  <si>
    <r>
      <t>Показатели по поступлениям и выплатам учреждения
на 20</t>
    </r>
    <r>
      <rPr>
        <b/>
        <u/>
        <sz val="11"/>
        <rFont val="Times New Roman"/>
        <family val="1"/>
        <charset val="204"/>
      </rPr>
      <t>21</t>
    </r>
    <r>
      <rPr>
        <b/>
        <sz val="11"/>
        <rFont val="Times New Roman"/>
        <family val="1"/>
        <charset val="204"/>
      </rPr>
      <t xml:space="preserve"> год 
</t>
    </r>
  </si>
  <si>
    <r>
      <t>Показатели по поступлениям и выплатам учреждения
на 20</t>
    </r>
    <r>
      <rPr>
        <b/>
        <u/>
        <sz val="11"/>
        <rFont val="Times New Roman"/>
        <family val="1"/>
        <charset val="204"/>
      </rPr>
      <t>22</t>
    </r>
    <r>
      <rPr>
        <b/>
        <sz val="11"/>
        <rFont val="Times New Roman"/>
        <family val="1"/>
        <charset val="204"/>
      </rPr>
      <t xml:space="preserve"> год 
</t>
    </r>
  </si>
  <si>
    <t>111, 266</t>
  </si>
  <si>
    <t>Реализация основных общеобразовательных программ дошкольного образования  (от 1 года до 3 лет)</t>
  </si>
  <si>
    <t>Присмотр и уход (от 1 года до 3 лет)</t>
  </si>
  <si>
    <t>Реализация основных общеобразовательных программ дошкольного образования   (от 3 лет до 8 лет)</t>
  </si>
  <si>
    <t>Присмотр и уход (от 3 лет до 8 лет)</t>
  </si>
  <si>
    <t>Реализация основных общеобразовательных программ дошкольного образования (адаптированная образовательная программа)</t>
  </si>
  <si>
    <t>Реализация основных общеобразовательных программ начального общего образования (обучающиеся с ОВЗ)</t>
  </si>
  <si>
    <t>Реализация основных общеобразовательных программ основного общего образования (обучающиеся с ОВЗ)</t>
  </si>
  <si>
    <t>Социальные пособия и компенсации персоналу в денежной форме всего:</t>
  </si>
  <si>
    <t>220.1</t>
  </si>
  <si>
    <t>220.2</t>
  </si>
  <si>
    <t>220.3</t>
  </si>
  <si>
    <t>220.4</t>
  </si>
  <si>
    <t>273.1</t>
  </si>
  <si>
    <t>273.2</t>
  </si>
  <si>
    <t>273.3</t>
  </si>
  <si>
    <t>273.4</t>
  </si>
  <si>
    <t>Пособия по социальной помощи в денежной форме (областной)</t>
  </si>
  <si>
    <t>321, 262</t>
  </si>
  <si>
    <t xml:space="preserve">           906.3.066</t>
  </si>
  <si>
    <t>272.5</t>
  </si>
  <si>
    <t>906.4.072</t>
  </si>
  <si>
    <t>906.1.002</t>
  </si>
  <si>
    <t>270.5</t>
  </si>
  <si>
    <t>268.2</t>
  </si>
  <si>
    <t>268.3</t>
  </si>
  <si>
    <t>268.4</t>
  </si>
  <si>
    <t>906.3.53040</t>
  </si>
  <si>
    <t>211.5</t>
  </si>
  <si>
    <t>906.4.53030</t>
  </si>
  <si>
    <t xml:space="preserve">Ежемесячное денежное вознаграждение за классное руководство (федеральный)
</t>
  </si>
  <si>
    <t>начисления на выплаты по ежемесячному вознаграждению за классное руководство (Федеральный)</t>
  </si>
  <si>
    <t xml:space="preserve">организация бесплатного горячего питагия (Федеральный)
</t>
  </si>
  <si>
    <t>в том числе по национальному проекту</t>
  </si>
  <si>
    <t>4.1</t>
  </si>
  <si>
    <t>Код бюджетной класиффикации</t>
  </si>
  <si>
    <t>на 2021 год (текущий финансовый год)</t>
  </si>
  <si>
    <t>на 2022год (на первый год планового периода)</t>
  </si>
  <si>
    <t>на 2023 год (на второй год планового периода)</t>
  </si>
  <si>
    <t>на 2021 год (на текущий финансовый год)</t>
  </si>
  <si>
    <t>на 2022 год (на первый год планового периода)</t>
  </si>
  <si>
    <r>
      <t>Показатели по поступлениям и выплатам учреждения
на 20</t>
    </r>
    <r>
      <rPr>
        <b/>
        <u/>
        <sz val="11"/>
        <rFont val="Times New Roman"/>
        <family val="1"/>
        <charset val="204"/>
      </rPr>
      <t>23</t>
    </r>
    <r>
      <rPr>
        <b/>
        <sz val="11"/>
        <rFont val="Times New Roman"/>
        <family val="1"/>
        <charset val="204"/>
      </rPr>
      <t xml:space="preserve"> год 
</t>
    </r>
  </si>
  <si>
    <t>на 2021 г. (текущий финансовый год)</t>
  </si>
  <si>
    <t>на 2022 г. (первый год планового периода)</t>
  </si>
  <si>
    <t>на 2023 г. (второй год планового периода)</t>
  </si>
  <si>
    <t>"__"_______________20____г.</t>
  </si>
  <si>
    <t>СОГЛАСОВАНО:</t>
  </si>
  <si>
    <t xml:space="preserve">Начальник Управления образования Артемовского городского округа </t>
  </si>
  <si>
    <t xml:space="preserve">       (подпись)                                                      (расшифровка подписи)                  </t>
  </si>
  <si>
    <t>244, 343</t>
  </si>
  <si>
    <t>247, 223</t>
  </si>
  <si>
    <t>244, 223</t>
  </si>
  <si>
    <t>Субсидия на обеспечение питанием обучающихся в муниципальных общеобразовательных организациях за счет средств областного бюджета</t>
  </si>
  <si>
    <t>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за счет средств федерального и областного бюджетов</t>
  </si>
  <si>
    <t>Субсидия на выплату ежемесячного денежного вознаграждения за классное руководство педагогическим работникам общеобразовательных организаций за счет средств федерального бюджета</t>
  </si>
  <si>
    <r>
      <t xml:space="preserve"> Руководитель учреждения                           Д</t>
    </r>
    <r>
      <rPr>
        <u/>
        <sz val="12"/>
        <color theme="1"/>
        <rFont val="Times New Roman"/>
        <family val="1"/>
        <charset val="204"/>
      </rPr>
      <t>иректор</t>
    </r>
    <r>
      <rPr>
        <sz val="12"/>
        <color theme="1"/>
        <rFont val="Times New Roman"/>
        <family val="1"/>
        <charset val="204"/>
      </rPr>
      <t xml:space="preserve">              ______________          А.Н.   Березина </t>
    </r>
  </si>
  <si>
    <t>________________________                                     Багдасарян Н.В.</t>
  </si>
  <si>
    <r>
      <t xml:space="preserve">Исполнитель                 </t>
    </r>
    <r>
      <rPr>
        <u/>
        <sz val="12"/>
        <color theme="1"/>
        <rFont val="Times New Roman"/>
        <family val="1"/>
        <charset val="204"/>
      </rPr>
      <t xml:space="preserve"> Бухгалтер  </t>
    </r>
    <r>
      <rPr>
        <sz val="12"/>
        <color theme="1"/>
        <rFont val="Times New Roman"/>
        <family val="1"/>
        <charset val="204"/>
      </rPr>
      <t xml:space="preserve">                    </t>
    </r>
    <r>
      <rPr>
        <u/>
        <sz val="12"/>
        <color theme="1"/>
        <rFont val="Times New Roman"/>
        <family val="1"/>
        <charset val="204"/>
      </rPr>
      <t xml:space="preserve">О.С.Суржикова  </t>
    </r>
    <r>
      <rPr>
        <sz val="12"/>
        <color theme="1"/>
        <rFont val="Times New Roman"/>
        <family val="1"/>
        <charset val="204"/>
      </rPr>
      <t xml:space="preserve">                                  </t>
    </r>
    <r>
      <rPr>
        <u/>
        <sz val="12"/>
        <color theme="1"/>
        <rFont val="Times New Roman"/>
        <family val="1"/>
        <charset val="204"/>
      </rPr>
      <t>45-396</t>
    </r>
  </si>
  <si>
    <t xml:space="preserve">           906.1.022</t>
  </si>
  <si>
    <t>272.6</t>
  </si>
  <si>
    <t>270.6</t>
  </si>
  <si>
    <t>270.7</t>
  </si>
  <si>
    <t>270.8</t>
  </si>
  <si>
    <t>270.9</t>
  </si>
  <si>
    <t>906.1.022</t>
  </si>
  <si>
    <t xml:space="preserve">из них:
приобретение медикаментов
</t>
  </si>
  <si>
    <t>273.5</t>
  </si>
  <si>
    <t>273.6</t>
  </si>
  <si>
    <t>Субсидия на проведение мероприятий по организации отдыха и оздоровления детей и подростков (в рамках софинансирования)</t>
  </si>
  <si>
    <t>906.1.003</t>
  </si>
  <si>
    <t>270.10</t>
  </si>
  <si>
    <t>906.1.015</t>
  </si>
  <si>
    <t>270.11</t>
  </si>
  <si>
    <t>906.1.044</t>
  </si>
  <si>
    <t>273.7</t>
  </si>
  <si>
    <t>Субсидия на осуществление мероприятий по организации питания в муниципальных образовательных учреждениях</t>
  </si>
  <si>
    <t>Субсидия на разработку проектно-сметной документации для проведения капитальных ремонтов и реконструкции муниципальных образовательных учреждений в рамках Муниципальной программы "Развитие системы образования АГО на период 2019-2024 годов"</t>
  </si>
  <si>
    <t>Субсидия на проведение капитальных ремонтов в муниципальных образовательных организациях в рамках Муниципальной программы «Развитие системы образования Артемовского городского округа на период 2019-2024 годов"</t>
  </si>
  <si>
    <t>270.12</t>
  </si>
  <si>
    <t>244.227</t>
  </si>
  <si>
    <t>Организация питания местный</t>
  </si>
  <si>
    <t>Организация питания область</t>
  </si>
  <si>
    <t>Организация питания  ЛДП</t>
  </si>
  <si>
    <t>Организация питания ЛДП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</si>
</sst>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  <font>
      <sz val="11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8" fillId="0" borderId="0"/>
    <xf numFmtId="0" fontId="1" fillId="0" borderId="0"/>
    <xf numFmtId="164" fontId="21" fillId="0" borderId="0" applyFont="0" applyFill="0" applyBorder="0" applyAlignment="0" applyProtection="0"/>
  </cellStyleXfs>
  <cellXfs count="335">
    <xf numFmtId="0" fontId="0" fillId="0" borderId="0" xfId="0"/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49" fontId="8" fillId="0" borderId="0" xfId="2" applyNumberFormat="1" applyAlignment="1"/>
    <xf numFmtId="49" fontId="11" fillId="0" borderId="14" xfId="2" applyNumberFormat="1" applyFont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 wrapText="1"/>
    </xf>
    <xf numFmtId="0" fontId="13" fillId="0" borderId="15" xfId="2" applyFont="1" applyBorder="1" applyAlignment="1">
      <alignment horizontal="center" vertical="top" wrapText="1"/>
    </xf>
    <xf numFmtId="0" fontId="13" fillId="0" borderId="15" xfId="2" applyFont="1" applyBorder="1" applyAlignment="1">
      <alignment vertical="top" wrapText="1"/>
    </xf>
    <xf numFmtId="0" fontId="13" fillId="0" borderId="15" xfId="2" applyFont="1" applyBorder="1" applyAlignment="1">
      <alignment horizontal="center" vertical="center" wrapText="1"/>
    </xf>
    <xf numFmtId="0" fontId="13" fillId="0" borderId="15" xfId="2" applyFont="1" applyBorder="1" applyAlignment="1">
      <alignment vertical="center" wrapText="1"/>
    </xf>
    <xf numFmtId="0" fontId="13" fillId="2" borderId="15" xfId="2" applyFont="1" applyFill="1" applyBorder="1" applyAlignment="1">
      <alignment horizontal="center" vertical="center" wrapText="1"/>
    </xf>
    <xf numFmtId="0" fontId="13" fillId="2" borderId="15" xfId="2" applyFont="1" applyFill="1" applyBorder="1" applyAlignment="1">
      <alignment vertical="center" wrapText="1"/>
    </xf>
    <xf numFmtId="49" fontId="8" fillId="0" borderId="0" xfId="2" applyNumberFormat="1" applyAlignment="1">
      <alignment horizontal="center" vertical="center"/>
    </xf>
    <xf numFmtId="49" fontId="8" fillId="2" borderId="0" xfId="2" applyNumberFormat="1" applyFill="1" applyAlignment="1"/>
    <xf numFmtId="0" fontId="17" fillId="0" borderId="0" xfId="3" applyFont="1"/>
    <xf numFmtId="0" fontId="18" fillId="0" borderId="0" xfId="3" applyFont="1"/>
    <xf numFmtId="0" fontId="17" fillId="0" borderId="15" xfId="3" applyFont="1" applyBorder="1" applyAlignment="1">
      <alignment horizontal="center" vertical="center" wrapText="1"/>
    </xf>
    <xf numFmtId="0" fontId="17" fillId="0" borderId="15" xfId="3" applyFont="1" applyBorder="1" applyAlignment="1">
      <alignment horizontal="center" vertical="center"/>
    </xf>
    <xf numFmtId="0" fontId="17" fillId="0" borderId="5" xfId="3" applyFont="1" applyBorder="1" applyAlignment="1">
      <alignment horizontal="center" vertical="center"/>
    </xf>
    <xf numFmtId="0" fontId="17" fillId="0" borderId="9" xfId="3" applyFont="1" applyBorder="1"/>
    <xf numFmtId="49" fontId="17" fillId="0" borderId="16" xfId="3" applyNumberFormat="1" applyFont="1" applyBorder="1"/>
    <xf numFmtId="0" fontId="17" fillId="0" borderId="17" xfId="3" applyFont="1" applyBorder="1" applyAlignment="1">
      <alignment horizontal="center" vertical="center"/>
    </xf>
    <xf numFmtId="0" fontId="17" fillId="0" borderId="18" xfId="3" applyFont="1" applyBorder="1" applyAlignment="1">
      <alignment horizontal="center" vertical="center"/>
    </xf>
    <xf numFmtId="49" fontId="17" fillId="0" borderId="19" xfId="3" applyNumberFormat="1" applyFont="1" applyBorder="1"/>
    <xf numFmtId="0" fontId="17" fillId="0" borderId="15" xfId="3" applyFont="1" applyBorder="1"/>
    <xf numFmtId="0" fontId="17" fillId="0" borderId="20" xfId="3" applyFont="1" applyBorder="1"/>
    <xf numFmtId="0" fontId="18" fillId="0" borderId="0" xfId="3" applyFont="1" applyBorder="1" applyAlignment="1">
      <alignment horizontal="right"/>
    </xf>
    <xf numFmtId="49" fontId="17" fillId="0" borderId="21" xfId="3" applyNumberFormat="1" applyFont="1" applyBorder="1"/>
    <xf numFmtId="0" fontId="17" fillId="0" borderId="22" xfId="3" applyFont="1" applyBorder="1" applyAlignment="1">
      <alignment horizontal="center" vertical="center"/>
    </xf>
    <xf numFmtId="0" fontId="17" fillId="0" borderId="22" xfId="3" applyFont="1" applyBorder="1"/>
    <xf numFmtId="0" fontId="17" fillId="0" borderId="23" xfId="3" applyFont="1" applyBorder="1"/>
    <xf numFmtId="0" fontId="17" fillId="0" borderId="9" xfId="3" applyFont="1" applyBorder="1" applyAlignment="1">
      <alignment horizontal="center" vertical="center"/>
    </xf>
    <xf numFmtId="16" fontId="17" fillId="0" borderId="9" xfId="3" applyNumberFormat="1" applyFont="1" applyBorder="1" applyAlignment="1">
      <alignment wrapText="1"/>
    </xf>
    <xf numFmtId="4" fontId="17" fillId="0" borderId="17" xfId="3" applyNumberFormat="1" applyFont="1" applyBorder="1" applyAlignment="1">
      <alignment horizontal="center" vertical="center"/>
    </xf>
    <xf numFmtId="0" fontId="18" fillId="0" borderId="3" xfId="3" applyFont="1" applyBorder="1" applyAlignment="1">
      <alignment horizontal="right"/>
    </xf>
    <xf numFmtId="49" fontId="17" fillId="0" borderId="21" xfId="3" applyNumberFormat="1" applyFont="1" applyBorder="1" applyAlignment="1">
      <alignment horizontal="center"/>
    </xf>
    <xf numFmtId="4" fontId="17" fillId="0" borderId="22" xfId="3" applyNumberFormat="1" applyFont="1" applyBorder="1" applyAlignment="1">
      <alignment horizontal="center" vertical="center"/>
    </xf>
    <xf numFmtId="0" fontId="17" fillId="0" borderId="9" xfId="3" applyFont="1" applyBorder="1" applyAlignment="1">
      <alignment wrapText="1"/>
    </xf>
    <xf numFmtId="0" fontId="7" fillId="0" borderId="0" xfId="0" applyFont="1"/>
    <xf numFmtId="2" fontId="9" fillId="0" borderId="9" xfId="2" applyNumberFormat="1" applyFont="1" applyBorder="1" applyAlignment="1">
      <alignment horizontal="center" vertical="center" wrapText="1"/>
    </xf>
    <xf numFmtId="2" fontId="9" fillId="0" borderId="10" xfId="2" applyNumberFormat="1" applyFont="1" applyBorder="1" applyAlignment="1">
      <alignment horizontal="center" vertical="center" wrapText="1"/>
    </xf>
    <xf numFmtId="2" fontId="9" fillId="0" borderId="11" xfId="2" applyNumberFormat="1" applyFont="1" applyBorder="1" applyAlignment="1">
      <alignment horizontal="center" vertical="center" wrapText="1"/>
    </xf>
    <xf numFmtId="2" fontId="9" fillId="0" borderId="15" xfId="2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top" wrapText="1"/>
    </xf>
    <xf numFmtId="0" fontId="7" fillId="0" borderId="15" xfId="1" applyFont="1" applyBorder="1" applyAlignment="1">
      <alignment horizontal="left" vertical="top" wrapText="1"/>
    </xf>
    <xf numFmtId="0" fontId="7" fillId="0" borderId="15" xfId="1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3" borderId="15" xfId="0" applyFont="1" applyFill="1" applyBorder="1" applyAlignment="1">
      <alignment horizontal="center" vertical="center" wrapText="1"/>
    </xf>
    <xf numFmtId="0" fontId="13" fillId="3" borderId="15" xfId="2" applyFont="1" applyFill="1" applyBorder="1" applyAlignment="1">
      <alignment horizontal="center" vertical="center" wrapText="1"/>
    </xf>
    <xf numFmtId="2" fontId="9" fillId="0" borderId="15" xfId="2" applyNumberFormat="1" applyFont="1" applyBorder="1" applyAlignment="1">
      <alignment horizontal="center" vertical="center" wrapText="1"/>
    </xf>
    <xf numFmtId="2" fontId="9" fillId="0" borderId="9" xfId="2" applyNumberFormat="1" applyFont="1" applyBorder="1" applyAlignment="1">
      <alignment horizontal="center" vertical="center" wrapText="1"/>
    </xf>
    <xf numFmtId="2" fontId="9" fillId="0" borderId="10" xfId="2" applyNumberFormat="1" applyFont="1" applyBorder="1" applyAlignment="1">
      <alignment horizontal="center" vertical="center" wrapText="1"/>
    </xf>
    <xf numFmtId="2" fontId="9" fillId="0" borderId="11" xfId="2" applyNumberFormat="1" applyFont="1" applyBorder="1" applyAlignment="1">
      <alignment horizontal="center" vertical="center" wrapText="1"/>
    </xf>
    <xf numFmtId="2" fontId="9" fillId="2" borderId="9" xfId="2" applyNumberFormat="1" applyFont="1" applyFill="1" applyBorder="1" applyAlignment="1">
      <alignment horizontal="center" vertical="center" wrapText="1"/>
    </xf>
    <xf numFmtId="2" fontId="9" fillId="2" borderId="10" xfId="2" applyNumberFormat="1" applyFont="1" applyFill="1" applyBorder="1" applyAlignment="1">
      <alignment horizontal="center" vertical="center" wrapText="1"/>
    </xf>
    <xf numFmtId="2" fontId="9" fillId="2" borderId="11" xfId="2" applyNumberFormat="1" applyFont="1" applyFill="1" applyBorder="1" applyAlignment="1">
      <alignment horizontal="center" vertical="center" wrapText="1"/>
    </xf>
    <xf numFmtId="0" fontId="12" fillId="0" borderId="15" xfId="2" applyFont="1" applyBorder="1" applyAlignment="1">
      <alignment vertical="center" wrapText="1"/>
    </xf>
    <xf numFmtId="0" fontId="13" fillId="0" borderId="15" xfId="2" applyFont="1" applyBorder="1" applyAlignment="1" applyProtection="1">
      <alignment vertical="center" wrapText="1"/>
      <protection locked="0"/>
    </xf>
    <xf numFmtId="2" fontId="9" fillId="0" borderId="9" xfId="2" applyNumberFormat="1" applyFont="1" applyBorder="1" applyAlignment="1">
      <alignment horizontal="center" vertical="center" wrapText="1"/>
    </xf>
    <xf numFmtId="2" fontId="9" fillId="0" borderId="10" xfId="2" applyNumberFormat="1" applyFont="1" applyBorder="1" applyAlignment="1">
      <alignment horizontal="center" vertical="center" wrapText="1"/>
    </xf>
    <xf numFmtId="2" fontId="9" fillId="0" borderId="11" xfId="2" applyNumberFormat="1" applyFont="1" applyBorder="1" applyAlignment="1">
      <alignment horizontal="center" vertical="center" wrapText="1"/>
    </xf>
    <xf numFmtId="2" fontId="9" fillId="0" borderId="15" xfId="2" applyNumberFormat="1" applyFont="1" applyBorder="1" applyAlignment="1">
      <alignment horizontal="center" vertical="center" wrapText="1"/>
    </xf>
    <xf numFmtId="0" fontId="13" fillId="0" borderId="15" xfId="2" applyFont="1" applyBorder="1" applyAlignment="1">
      <alignment vertical="top" wrapText="1"/>
    </xf>
    <xf numFmtId="2" fontId="9" fillId="0" borderId="15" xfId="2" applyNumberFormat="1" applyFont="1" applyBorder="1" applyAlignment="1">
      <alignment horizontal="center" vertical="center" wrapText="1"/>
    </xf>
    <xf numFmtId="0" fontId="13" fillId="0" borderId="15" xfId="2" applyFont="1" applyBorder="1" applyAlignment="1">
      <alignment vertical="top" wrapText="1"/>
    </xf>
    <xf numFmtId="2" fontId="9" fillId="0" borderId="9" xfId="2" applyNumberFormat="1" applyFont="1" applyBorder="1" applyAlignment="1">
      <alignment horizontal="center" vertical="center" wrapText="1"/>
    </xf>
    <xf numFmtId="2" fontId="9" fillId="0" borderId="10" xfId="2" applyNumberFormat="1" applyFont="1" applyBorder="1" applyAlignment="1">
      <alignment horizontal="center" vertical="center" wrapText="1"/>
    </xf>
    <xf numFmtId="2" fontId="9" fillId="0" borderId="11" xfId="2" applyNumberFormat="1" applyFont="1" applyBorder="1" applyAlignment="1">
      <alignment horizontal="center" vertical="center" wrapText="1"/>
    </xf>
    <xf numFmtId="2" fontId="9" fillId="2" borderId="9" xfId="2" applyNumberFormat="1" applyFont="1" applyFill="1" applyBorder="1" applyAlignment="1">
      <alignment horizontal="center" vertical="center" wrapText="1"/>
    </xf>
    <xf numFmtId="2" fontId="9" fillId="2" borderId="10" xfId="2" applyNumberFormat="1" applyFont="1" applyFill="1" applyBorder="1" applyAlignment="1">
      <alignment horizontal="center" vertical="center" wrapText="1"/>
    </xf>
    <xf numFmtId="2" fontId="9" fillId="2" borderId="11" xfId="2" applyNumberFormat="1" applyFont="1" applyFill="1" applyBorder="1" applyAlignment="1">
      <alignment horizontal="center" vertical="center" wrapText="1"/>
    </xf>
    <xf numFmtId="0" fontId="13" fillId="0" borderId="15" xfId="2" applyFont="1" applyBorder="1" applyAlignment="1">
      <alignment horizontal="right" vertical="center" wrapText="1"/>
    </xf>
    <xf numFmtId="4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vertical="center" wrapText="1"/>
    </xf>
    <xf numFmtId="4" fontId="6" fillId="3" borderId="15" xfId="0" applyNumberFormat="1" applyFont="1" applyFill="1" applyBorder="1" applyAlignment="1">
      <alignment vertical="center" wrapText="1"/>
    </xf>
    <xf numFmtId="4" fontId="7" fillId="0" borderId="0" xfId="0" applyNumberFormat="1" applyFont="1"/>
    <xf numFmtId="2" fontId="17" fillId="0" borderId="15" xfId="3" applyNumberFormat="1" applyFont="1" applyBorder="1" applyAlignment="1"/>
    <xf numFmtId="2" fontId="17" fillId="0" borderId="20" xfId="3" applyNumberFormat="1" applyFont="1" applyBorder="1" applyAlignment="1"/>
    <xf numFmtId="2" fontId="17" fillId="0" borderId="22" xfId="3" applyNumberFormat="1" applyFont="1" applyBorder="1" applyAlignment="1"/>
    <xf numFmtId="2" fontId="17" fillId="0" borderId="17" xfId="3" applyNumberFormat="1" applyFont="1" applyBorder="1" applyAlignment="1"/>
    <xf numFmtId="2" fontId="17" fillId="0" borderId="18" xfId="3" applyNumberFormat="1" applyFont="1" applyBorder="1" applyAlignment="1"/>
    <xf numFmtId="4" fontId="17" fillId="0" borderId="17" xfId="4" applyNumberFormat="1" applyFont="1" applyBorder="1" applyAlignment="1"/>
    <xf numFmtId="4" fontId="17" fillId="0" borderId="18" xfId="4" applyNumberFormat="1" applyFont="1" applyBorder="1" applyAlignment="1"/>
    <xf numFmtId="4" fontId="17" fillId="0" borderId="15" xfId="4" applyNumberFormat="1" applyFont="1" applyBorder="1" applyAlignment="1"/>
    <xf numFmtId="4" fontId="6" fillId="0" borderId="15" xfId="0" applyNumberFormat="1" applyFont="1" applyBorder="1" applyAlignment="1">
      <alignment vertical="center" wrapText="1"/>
    </xf>
    <xf numFmtId="2" fontId="9" fillId="0" borderId="15" xfId="2" applyNumberFormat="1" applyFont="1" applyBorder="1" applyAlignment="1">
      <alignment horizontal="center" vertical="center" wrapText="1"/>
    </xf>
    <xf numFmtId="0" fontId="17" fillId="0" borderId="15" xfId="3" applyFont="1" applyBorder="1" applyAlignment="1">
      <alignment horizontal="center" vertical="center"/>
    </xf>
    <xf numFmtId="0" fontId="17" fillId="0" borderId="15" xfId="3" applyFont="1" applyBorder="1" applyAlignment="1">
      <alignment horizontal="center" vertical="center" wrapText="1"/>
    </xf>
    <xf numFmtId="2" fontId="9" fillId="0" borderId="9" xfId="2" applyNumberFormat="1" applyFont="1" applyBorder="1" applyAlignment="1">
      <alignment horizontal="center" vertical="center" wrapText="1"/>
    </xf>
    <xf numFmtId="2" fontId="9" fillId="0" borderId="10" xfId="2" applyNumberFormat="1" applyFont="1" applyBorder="1" applyAlignment="1">
      <alignment horizontal="center" vertical="center" wrapText="1"/>
    </xf>
    <xf numFmtId="2" fontId="9" fillId="0" borderId="11" xfId="2" applyNumberFormat="1" applyFont="1" applyBorder="1" applyAlignment="1">
      <alignment horizontal="center" vertical="center" wrapText="1"/>
    </xf>
    <xf numFmtId="2" fontId="9" fillId="2" borderId="9" xfId="2" applyNumberFormat="1" applyFont="1" applyFill="1" applyBorder="1" applyAlignment="1">
      <alignment horizontal="center" vertical="center" wrapText="1"/>
    </xf>
    <xf numFmtId="2" fontId="9" fillId="2" borderId="10" xfId="2" applyNumberFormat="1" applyFont="1" applyFill="1" applyBorder="1" applyAlignment="1">
      <alignment horizontal="center" vertical="center" wrapText="1"/>
    </xf>
    <xf numFmtId="2" fontId="9" fillId="2" borderId="11" xfId="2" applyNumberFormat="1" applyFont="1" applyFill="1" applyBorder="1" applyAlignment="1">
      <alignment horizontal="center" vertical="center" wrapText="1"/>
    </xf>
    <xf numFmtId="0" fontId="17" fillId="0" borderId="0" xfId="3" applyFont="1" applyFill="1"/>
    <xf numFmtId="0" fontId="17" fillId="3" borderId="0" xfId="3" applyFont="1" applyFill="1"/>
    <xf numFmtId="0" fontId="17" fillId="0" borderId="15" xfId="3" applyFont="1" applyFill="1" applyBorder="1" applyAlignment="1">
      <alignment horizontal="center" vertical="center" wrapText="1"/>
    </xf>
    <xf numFmtId="0" fontId="17" fillId="3" borderId="15" xfId="3" applyFont="1" applyFill="1" applyBorder="1" applyAlignment="1">
      <alignment horizontal="center" vertical="center" wrapText="1"/>
    </xf>
    <xf numFmtId="0" fontId="17" fillId="0" borderId="5" xfId="3" applyFont="1" applyFill="1" applyBorder="1" applyAlignment="1">
      <alignment horizontal="center" vertical="center"/>
    </xf>
    <xf numFmtId="0" fontId="17" fillId="3" borderId="5" xfId="3" applyFont="1" applyFill="1" applyBorder="1" applyAlignment="1">
      <alignment horizontal="center" vertical="center"/>
    </xf>
    <xf numFmtId="4" fontId="17" fillId="0" borderId="14" xfId="3" applyNumberFormat="1" applyFont="1" applyBorder="1" applyAlignment="1">
      <alignment horizontal="center" vertical="center"/>
    </xf>
    <xf numFmtId="4" fontId="17" fillId="0" borderId="14" xfId="3" applyNumberFormat="1" applyFont="1" applyBorder="1" applyAlignment="1">
      <alignment vertical="center"/>
    </xf>
    <xf numFmtId="4" fontId="17" fillId="0" borderId="24" xfId="3" applyNumberFormat="1" applyFont="1" applyBorder="1" applyAlignment="1">
      <alignment horizontal="right" vertical="center"/>
    </xf>
    <xf numFmtId="4" fontId="17" fillId="0" borderId="17" xfId="3" applyNumberFormat="1" applyFont="1" applyBorder="1" applyAlignment="1">
      <alignment horizontal="right" vertical="center"/>
    </xf>
    <xf numFmtId="4" fontId="17" fillId="0" borderId="17" xfId="3" applyNumberFormat="1" applyFont="1" applyFill="1" applyBorder="1" applyAlignment="1">
      <alignment horizontal="right" vertical="center"/>
    </xf>
    <xf numFmtId="4" fontId="17" fillId="3" borderId="25" xfId="3" applyNumberFormat="1" applyFont="1" applyFill="1" applyBorder="1" applyAlignment="1">
      <alignment horizontal="right" vertical="center"/>
    </xf>
    <xf numFmtId="4" fontId="17" fillId="0" borderId="15" xfId="3" applyNumberFormat="1" applyFont="1" applyBorder="1" applyAlignment="1">
      <alignment horizontal="right" vertical="center"/>
    </xf>
    <xf numFmtId="4" fontId="17" fillId="0" borderId="14" xfId="3" applyNumberFormat="1" applyFont="1" applyBorder="1" applyAlignment="1">
      <alignment horizontal="right" vertical="center"/>
    </xf>
    <xf numFmtId="4" fontId="17" fillId="0" borderId="14" xfId="3" applyNumberFormat="1" applyFont="1" applyFill="1" applyBorder="1" applyAlignment="1">
      <alignment horizontal="right" vertical="center"/>
    </xf>
    <xf numFmtId="4" fontId="17" fillId="0" borderId="15" xfId="3" applyNumberFormat="1" applyFont="1" applyFill="1" applyBorder="1" applyAlignment="1">
      <alignment horizontal="right" vertical="center"/>
    </xf>
    <xf numFmtId="3" fontId="17" fillId="0" borderId="15" xfId="3" applyNumberFormat="1" applyFont="1" applyBorder="1" applyAlignment="1">
      <alignment horizontal="center" vertical="center"/>
    </xf>
    <xf numFmtId="4" fontId="17" fillId="3" borderId="12" xfId="3" applyNumberFormat="1" applyFont="1" applyFill="1" applyBorder="1" applyAlignment="1">
      <alignment horizontal="right" vertical="center"/>
    </xf>
    <xf numFmtId="0" fontId="17" fillId="0" borderId="26" xfId="3" applyFont="1" applyBorder="1" applyAlignment="1">
      <alignment horizontal="center" vertical="center"/>
    </xf>
    <xf numFmtId="4" fontId="17" fillId="0" borderId="15" xfId="3" applyNumberFormat="1" applyFont="1" applyBorder="1" applyAlignment="1">
      <alignment vertical="center"/>
    </xf>
    <xf numFmtId="4" fontId="17" fillId="0" borderId="15" xfId="3" applyNumberFormat="1" applyFont="1" applyFill="1" applyBorder="1" applyAlignment="1">
      <alignment vertical="center"/>
    </xf>
    <xf numFmtId="4" fontId="17" fillId="3" borderId="15" xfId="3" applyNumberFormat="1" applyFont="1" applyFill="1" applyBorder="1" applyAlignment="1">
      <alignment vertical="center"/>
    </xf>
    <xf numFmtId="4" fontId="17" fillId="0" borderId="22" xfId="3" applyNumberFormat="1" applyFont="1" applyFill="1" applyBorder="1" applyAlignment="1">
      <alignment horizontal="center" vertical="center"/>
    </xf>
    <xf numFmtId="4" fontId="17" fillId="3" borderId="22" xfId="3" applyNumberFormat="1" applyFont="1" applyFill="1" applyBorder="1" applyAlignment="1">
      <alignment horizontal="center" vertical="center"/>
    </xf>
    <xf numFmtId="164" fontId="17" fillId="3" borderId="15" xfId="4" applyFont="1" applyFill="1" applyBorder="1" applyAlignment="1">
      <alignment vertical="center"/>
    </xf>
    <xf numFmtId="2" fontId="9" fillId="0" borderId="9" xfId="2" applyNumberFormat="1" applyFont="1" applyBorder="1" applyAlignment="1">
      <alignment horizontal="center" vertical="center" wrapText="1"/>
    </xf>
    <xf numFmtId="2" fontId="9" fillId="0" borderId="10" xfId="2" applyNumberFormat="1" applyFont="1" applyBorder="1" applyAlignment="1">
      <alignment horizontal="center" vertical="center" wrapText="1"/>
    </xf>
    <xf numFmtId="2" fontId="9" fillId="0" borderId="11" xfId="2" applyNumberFormat="1" applyFont="1" applyBorder="1" applyAlignment="1">
      <alignment horizontal="center" vertical="center" wrapText="1"/>
    </xf>
    <xf numFmtId="0" fontId="12" fillId="0" borderId="15" xfId="2" applyFont="1" applyBorder="1" applyAlignment="1">
      <alignment horizontal="right" vertical="center" wrapText="1"/>
    </xf>
    <xf numFmtId="2" fontId="9" fillId="0" borderId="15" xfId="2" applyNumberFormat="1" applyFont="1" applyBorder="1" applyAlignment="1">
      <alignment horizontal="center" vertical="center" wrapText="1"/>
    </xf>
    <xf numFmtId="4" fontId="17" fillId="0" borderId="5" xfId="4" applyNumberFormat="1" applyFont="1" applyBorder="1" applyAlignment="1"/>
    <xf numFmtId="0" fontId="17" fillId="0" borderId="15" xfId="3" applyFont="1" applyBorder="1" applyAlignment="1">
      <alignment wrapText="1"/>
    </xf>
    <xf numFmtId="2" fontId="9" fillId="0" borderId="9" xfId="2" applyNumberFormat="1" applyFont="1" applyBorder="1" applyAlignment="1">
      <alignment horizontal="center" vertical="center" wrapText="1"/>
    </xf>
    <xf numFmtId="2" fontId="9" fillId="0" borderId="10" xfId="2" applyNumberFormat="1" applyFont="1" applyBorder="1" applyAlignment="1">
      <alignment horizontal="center" vertical="center" wrapText="1"/>
    </xf>
    <xf numFmtId="2" fontId="9" fillId="0" borderId="11" xfId="2" applyNumberFormat="1" applyFont="1" applyBorder="1" applyAlignment="1">
      <alignment horizontal="center" vertical="center" wrapText="1"/>
    </xf>
    <xf numFmtId="2" fontId="9" fillId="0" borderId="15" xfId="2" applyNumberFormat="1" applyFont="1" applyBorder="1" applyAlignment="1">
      <alignment horizontal="center" vertical="center" wrapText="1"/>
    </xf>
    <xf numFmtId="2" fontId="9" fillId="0" borderId="9" xfId="2" applyNumberFormat="1" applyFont="1" applyBorder="1" applyAlignment="1">
      <alignment horizontal="center" vertical="center" wrapText="1"/>
    </xf>
    <xf numFmtId="2" fontId="9" fillId="0" borderId="10" xfId="2" applyNumberFormat="1" applyFont="1" applyBorder="1" applyAlignment="1">
      <alignment horizontal="center" vertical="center" wrapText="1"/>
    </xf>
    <xf numFmtId="2" fontId="9" fillId="0" borderId="11" xfId="2" applyNumberFormat="1" applyFont="1" applyBorder="1" applyAlignment="1">
      <alignment horizontal="center" vertical="center" wrapText="1"/>
    </xf>
    <xf numFmtId="2" fontId="9" fillId="0" borderId="15" xfId="2" applyNumberFormat="1" applyFont="1" applyBorder="1" applyAlignment="1">
      <alignment horizontal="center" vertical="center" wrapText="1"/>
    </xf>
    <xf numFmtId="0" fontId="17" fillId="0" borderId="15" xfId="3" applyFont="1" applyBorder="1" applyAlignment="1">
      <alignment horizontal="center" vertical="center"/>
    </xf>
    <xf numFmtId="2" fontId="9" fillId="0" borderId="9" xfId="2" applyNumberFormat="1" applyFont="1" applyBorder="1" applyAlignment="1">
      <alignment horizontal="center" vertical="center" wrapText="1"/>
    </xf>
    <xf numFmtId="2" fontId="9" fillId="0" borderId="10" xfId="2" applyNumberFormat="1" applyFont="1" applyBorder="1" applyAlignment="1">
      <alignment horizontal="center" vertical="center" wrapText="1"/>
    </xf>
    <xf numFmtId="2" fontId="9" fillId="0" borderId="11" xfId="2" applyNumberFormat="1" applyFont="1" applyBorder="1" applyAlignment="1">
      <alignment horizontal="center" vertical="center" wrapText="1"/>
    </xf>
    <xf numFmtId="2" fontId="9" fillId="0" borderId="15" xfId="2" applyNumberFormat="1" applyFont="1" applyBorder="1" applyAlignment="1">
      <alignment horizontal="center" vertical="center" wrapText="1"/>
    </xf>
    <xf numFmtId="2" fontId="9" fillId="2" borderId="9" xfId="2" applyNumberFormat="1" applyFont="1" applyFill="1" applyBorder="1" applyAlignment="1">
      <alignment horizontal="center" vertical="center" wrapText="1"/>
    </xf>
    <xf numFmtId="2" fontId="9" fillId="2" borderId="10" xfId="2" applyNumberFormat="1" applyFont="1" applyFill="1" applyBorder="1" applyAlignment="1">
      <alignment horizontal="center" vertical="center" wrapText="1"/>
    </xf>
    <xf numFmtId="2" fontId="9" fillId="2" borderId="11" xfId="2" applyNumberFormat="1" applyFont="1" applyFill="1" applyBorder="1" applyAlignment="1">
      <alignment horizontal="center" vertical="center" wrapText="1"/>
    </xf>
    <xf numFmtId="0" fontId="17" fillId="0" borderId="2" xfId="3" applyFont="1" applyBorder="1" applyAlignment="1">
      <alignment wrapText="1"/>
    </xf>
    <xf numFmtId="4" fontId="17" fillId="0" borderId="27" xfId="4" applyNumberFormat="1" applyFont="1" applyBorder="1" applyAlignment="1"/>
    <xf numFmtId="49" fontId="17" fillId="0" borderId="28" xfId="3" applyNumberFormat="1" applyFont="1" applyBorder="1" applyAlignment="1">
      <alignment horizontal="center"/>
    </xf>
    <xf numFmtId="4" fontId="17" fillId="0" borderId="26" xfId="4" applyNumberFormat="1" applyFont="1" applyBorder="1" applyAlignment="1"/>
    <xf numFmtId="4" fontId="9" fillId="0" borderId="9" xfId="2" applyNumberFormat="1" applyFont="1" applyBorder="1" applyAlignment="1">
      <alignment horizontal="center" vertical="center" wrapText="1"/>
    </xf>
    <xf numFmtId="4" fontId="9" fillId="0" borderId="10" xfId="2" applyNumberFormat="1" applyFont="1" applyBorder="1" applyAlignment="1">
      <alignment horizontal="center" vertical="center" wrapText="1"/>
    </xf>
    <xf numFmtId="4" fontId="9" fillId="0" borderId="11" xfId="2" applyNumberFormat="1" applyFont="1" applyBorder="1" applyAlignment="1">
      <alignment horizontal="center" vertical="center" wrapText="1"/>
    </xf>
    <xf numFmtId="2" fontId="9" fillId="2" borderId="9" xfId="2" applyNumberFormat="1" applyFont="1" applyFill="1" applyBorder="1" applyAlignment="1">
      <alignment horizontal="center" vertical="center" wrapText="1"/>
    </xf>
    <xf numFmtId="2" fontId="9" fillId="2" borderId="10" xfId="2" applyNumberFormat="1" applyFont="1" applyFill="1" applyBorder="1" applyAlignment="1">
      <alignment horizontal="center" vertical="center" wrapText="1"/>
    </xf>
    <xf numFmtId="2" fontId="9" fillId="2" borderId="11" xfId="2" applyNumberFormat="1" applyFont="1" applyFill="1" applyBorder="1" applyAlignment="1">
      <alignment horizontal="center" vertical="center" wrapText="1"/>
    </xf>
    <xf numFmtId="2" fontId="9" fillId="0" borderId="9" xfId="2" applyNumberFormat="1" applyFont="1" applyBorder="1" applyAlignment="1">
      <alignment horizontal="center" vertical="center" wrapText="1"/>
    </xf>
    <xf numFmtId="2" fontId="9" fillId="0" borderId="10" xfId="2" applyNumberFormat="1" applyFont="1" applyBorder="1" applyAlignment="1">
      <alignment horizontal="center" vertical="center" wrapText="1"/>
    </xf>
    <xf numFmtId="2" fontId="9" fillId="0" borderId="11" xfId="2" applyNumberFormat="1" applyFont="1" applyBorder="1" applyAlignment="1">
      <alignment horizontal="center" vertical="center" wrapText="1"/>
    </xf>
    <xf numFmtId="0" fontId="17" fillId="0" borderId="15" xfId="3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9" fillId="2" borderId="9" xfId="2" applyNumberFormat="1" applyFont="1" applyFill="1" applyBorder="1" applyAlignment="1">
      <alignment horizontal="center" vertical="center" wrapText="1"/>
    </xf>
    <xf numFmtId="2" fontId="9" fillId="0" borderId="9" xfId="2" applyNumberFormat="1" applyFont="1" applyBorder="1" applyAlignment="1">
      <alignment horizontal="center" vertical="center" wrapText="1"/>
    </xf>
    <xf numFmtId="2" fontId="9" fillId="0" borderId="10" xfId="2" applyNumberFormat="1" applyFont="1" applyBorder="1" applyAlignment="1">
      <alignment horizontal="center" vertical="center" wrapText="1"/>
    </xf>
    <xf numFmtId="2" fontId="9" fillId="0" borderId="11" xfId="2" applyNumberFormat="1" applyFont="1" applyBorder="1" applyAlignment="1">
      <alignment horizontal="center" vertical="center" wrapText="1"/>
    </xf>
    <xf numFmtId="2" fontId="9" fillId="0" borderId="15" xfId="2" applyNumberFormat="1" applyFont="1" applyBorder="1" applyAlignment="1">
      <alignment horizontal="center" vertical="center" wrapText="1"/>
    </xf>
    <xf numFmtId="2" fontId="9" fillId="2" borderId="10" xfId="2" applyNumberFormat="1" applyFont="1" applyFill="1" applyBorder="1" applyAlignment="1">
      <alignment horizontal="center" vertical="center" wrapText="1"/>
    </xf>
    <xf numFmtId="2" fontId="9" fillId="2" borderId="11" xfId="2" applyNumberFormat="1" applyFont="1" applyFill="1" applyBorder="1" applyAlignment="1">
      <alignment horizontal="center" vertical="center" wrapText="1"/>
    </xf>
    <xf numFmtId="4" fontId="9" fillId="0" borderId="9" xfId="2" applyNumberFormat="1" applyFont="1" applyBorder="1" applyAlignment="1">
      <alignment horizontal="center" vertical="center" wrapText="1"/>
    </xf>
    <xf numFmtId="2" fontId="9" fillId="2" borderId="9" xfId="2" applyNumberFormat="1" applyFont="1" applyFill="1" applyBorder="1" applyAlignment="1">
      <alignment horizontal="center" vertical="center" wrapText="1"/>
    </xf>
    <xf numFmtId="2" fontId="9" fillId="0" borderId="9" xfId="2" applyNumberFormat="1" applyFont="1" applyBorder="1" applyAlignment="1">
      <alignment horizontal="center" vertical="center" wrapText="1"/>
    </xf>
    <xf numFmtId="0" fontId="13" fillId="0" borderId="15" xfId="2" applyFont="1" applyBorder="1" applyAlignment="1">
      <alignment vertical="top" wrapText="1"/>
    </xf>
    <xf numFmtId="2" fontId="9" fillId="0" borderId="10" xfId="2" applyNumberFormat="1" applyFont="1" applyBorder="1" applyAlignment="1">
      <alignment horizontal="center" vertical="center" wrapText="1"/>
    </xf>
    <xf numFmtId="2" fontId="9" fillId="0" borderId="11" xfId="2" applyNumberFormat="1" applyFont="1" applyBorder="1" applyAlignment="1">
      <alignment horizontal="center" vertical="center" wrapText="1"/>
    </xf>
    <xf numFmtId="2" fontId="9" fillId="0" borderId="15" xfId="2" applyNumberFormat="1" applyFont="1" applyBorder="1" applyAlignment="1">
      <alignment horizontal="center" vertical="center" wrapText="1"/>
    </xf>
    <xf numFmtId="2" fontId="9" fillId="2" borderId="15" xfId="2" applyNumberFormat="1" applyFont="1" applyFill="1" applyBorder="1" applyAlignment="1">
      <alignment horizontal="center" vertical="center" wrapText="1"/>
    </xf>
    <xf numFmtId="4" fontId="9" fillId="0" borderId="10" xfId="2" applyNumberFormat="1" applyFont="1" applyBorder="1" applyAlignment="1">
      <alignment horizontal="center" vertical="center" wrapText="1"/>
    </xf>
    <xf numFmtId="4" fontId="9" fillId="0" borderId="11" xfId="2" applyNumberFormat="1" applyFont="1" applyBorder="1" applyAlignment="1">
      <alignment horizontal="center" vertical="center" wrapText="1"/>
    </xf>
    <xf numFmtId="2" fontId="9" fillId="2" borderId="10" xfId="2" applyNumberFormat="1" applyFont="1" applyFill="1" applyBorder="1" applyAlignment="1">
      <alignment horizontal="center" vertical="center" wrapText="1"/>
    </xf>
    <xf numFmtId="2" fontId="9" fillId="2" borderId="11" xfId="2" applyNumberFormat="1" applyFont="1" applyFill="1" applyBorder="1" applyAlignment="1">
      <alignment horizontal="center" vertical="center" wrapText="1"/>
    </xf>
    <xf numFmtId="0" fontId="13" fillId="0" borderId="15" xfId="2" applyFont="1" applyBorder="1" applyAlignment="1">
      <alignment horizontal="right" vertical="top" wrapText="1"/>
    </xf>
    <xf numFmtId="2" fontId="9" fillId="0" borderId="9" xfId="2" applyNumberFormat="1" applyFont="1" applyBorder="1" applyAlignment="1">
      <alignment horizontal="center" vertical="center" wrapText="1"/>
    </xf>
    <xf numFmtId="2" fontId="9" fillId="0" borderId="10" xfId="2" applyNumberFormat="1" applyFont="1" applyBorder="1" applyAlignment="1">
      <alignment horizontal="center" vertical="center" wrapText="1"/>
    </xf>
    <xf numFmtId="2" fontId="9" fillId="0" borderId="11" xfId="2" applyNumberFormat="1" applyFont="1" applyBorder="1" applyAlignment="1">
      <alignment horizontal="center" vertical="center" wrapText="1"/>
    </xf>
    <xf numFmtId="2" fontId="9" fillId="0" borderId="15" xfId="2" applyNumberFormat="1" applyFont="1" applyBorder="1" applyAlignment="1">
      <alignment horizontal="center" vertical="center" wrapText="1"/>
    </xf>
    <xf numFmtId="2" fontId="9" fillId="2" borderId="15" xfId="2" applyNumberFormat="1" applyFont="1" applyFill="1" applyBorder="1" applyAlignment="1">
      <alignment horizontal="center" vertical="center" wrapText="1"/>
    </xf>
    <xf numFmtId="2" fontId="9" fillId="0" borderId="9" xfId="2" applyNumberFormat="1" applyFont="1" applyBorder="1" applyAlignment="1">
      <alignment horizontal="center" vertical="center" wrapText="1"/>
    </xf>
    <xf numFmtId="2" fontId="9" fillId="0" borderId="10" xfId="2" applyNumberFormat="1" applyFont="1" applyBorder="1" applyAlignment="1">
      <alignment horizontal="center" vertical="center" wrapText="1"/>
    </xf>
    <xf numFmtId="2" fontId="9" fillId="0" borderId="11" xfId="2" applyNumberFormat="1" applyFont="1" applyBorder="1" applyAlignment="1">
      <alignment horizontal="center" vertical="center" wrapText="1"/>
    </xf>
    <xf numFmtId="4" fontId="9" fillId="0" borderId="9" xfId="2" applyNumberFormat="1" applyFont="1" applyBorder="1" applyAlignment="1">
      <alignment horizontal="center" vertical="center" wrapText="1"/>
    </xf>
    <xf numFmtId="4" fontId="9" fillId="0" borderId="10" xfId="2" applyNumberFormat="1" applyFont="1" applyBorder="1" applyAlignment="1">
      <alignment horizontal="center" vertical="center" wrapText="1"/>
    </xf>
    <xf numFmtId="4" fontId="9" fillId="0" borderId="11" xfId="2" applyNumberFormat="1" applyFont="1" applyBorder="1" applyAlignment="1">
      <alignment horizontal="center" vertical="center" wrapText="1"/>
    </xf>
    <xf numFmtId="2" fontId="9" fillId="2" borderId="15" xfId="2" applyNumberFormat="1" applyFont="1" applyFill="1" applyBorder="1" applyAlignment="1">
      <alignment horizontal="center" vertical="center" wrapText="1"/>
    </xf>
    <xf numFmtId="2" fontId="9" fillId="0" borderId="15" xfId="2" applyNumberFormat="1" applyFont="1" applyBorder="1" applyAlignment="1">
      <alignment horizontal="center" vertical="center" wrapText="1"/>
    </xf>
    <xf numFmtId="2" fontId="9" fillId="0" borderId="9" xfId="2" applyNumberFormat="1" applyFont="1" applyBorder="1" applyAlignment="1">
      <alignment horizontal="center" vertical="center" wrapText="1"/>
    </xf>
    <xf numFmtId="4" fontId="9" fillId="0" borderId="9" xfId="2" applyNumberFormat="1" applyFont="1" applyBorder="1" applyAlignment="1">
      <alignment horizontal="center" vertical="center" wrapText="1"/>
    </xf>
    <xf numFmtId="4" fontId="9" fillId="0" borderId="10" xfId="2" applyNumberFormat="1" applyFont="1" applyBorder="1" applyAlignment="1">
      <alignment horizontal="center" vertical="center" wrapText="1"/>
    </xf>
    <xf numFmtId="4" fontId="9" fillId="0" borderId="11" xfId="2" applyNumberFormat="1" applyFont="1" applyBorder="1" applyAlignment="1">
      <alignment horizontal="center" vertical="center" wrapText="1"/>
    </xf>
    <xf numFmtId="2" fontId="9" fillId="2" borderId="9" xfId="2" applyNumberFormat="1" applyFont="1" applyFill="1" applyBorder="1" applyAlignment="1">
      <alignment horizontal="center" vertical="center" wrapText="1"/>
    </xf>
    <xf numFmtId="2" fontId="9" fillId="2" borderId="10" xfId="2" applyNumberFormat="1" applyFont="1" applyFill="1" applyBorder="1" applyAlignment="1">
      <alignment horizontal="center" vertical="center" wrapText="1"/>
    </xf>
    <xf numFmtId="2" fontId="9" fillId="2" borderId="11" xfId="2" applyNumberFormat="1" applyFont="1" applyFill="1" applyBorder="1" applyAlignment="1">
      <alignment horizontal="center" vertical="center" wrapText="1"/>
    </xf>
    <xf numFmtId="2" fontId="9" fillId="0" borderId="10" xfId="2" applyNumberFormat="1" applyFont="1" applyBorder="1" applyAlignment="1">
      <alignment horizontal="center" vertical="center" wrapText="1"/>
    </xf>
    <xf numFmtId="2" fontId="9" fillId="0" borderId="11" xfId="2" applyNumberFormat="1" applyFont="1" applyBorder="1" applyAlignment="1">
      <alignment horizontal="center" vertical="center" wrapText="1"/>
    </xf>
    <xf numFmtId="2" fontId="9" fillId="0" borderId="15" xfId="2" applyNumberFormat="1" applyFont="1" applyBorder="1" applyAlignment="1">
      <alignment horizontal="center" vertical="center" wrapText="1"/>
    </xf>
    <xf numFmtId="2" fontId="9" fillId="0" borderId="9" xfId="2" applyNumberFormat="1" applyFont="1" applyBorder="1" applyAlignment="1">
      <alignment horizontal="center" vertical="center" wrapText="1"/>
    </xf>
    <xf numFmtId="2" fontId="9" fillId="0" borderId="10" xfId="2" applyNumberFormat="1" applyFont="1" applyBorder="1" applyAlignment="1">
      <alignment horizontal="center" vertical="center" wrapText="1"/>
    </xf>
    <xf numFmtId="2" fontId="9" fillId="0" borderId="11" xfId="2" applyNumberFormat="1" applyFont="1" applyBorder="1" applyAlignment="1">
      <alignment horizontal="center" vertical="center" wrapText="1"/>
    </xf>
    <xf numFmtId="4" fontId="9" fillId="0" borderId="9" xfId="2" applyNumberFormat="1" applyFont="1" applyBorder="1" applyAlignment="1">
      <alignment horizontal="center" vertical="center" wrapText="1"/>
    </xf>
    <xf numFmtId="4" fontId="9" fillId="0" borderId="10" xfId="2" applyNumberFormat="1" applyFont="1" applyBorder="1" applyAlignment="1">
      <alignment horizontal="center" vertical="center" wrapText="1"/>
    </xf>
    <xf numFmtId="4" fontId="9" fillId="0" borderId="11" xfId="2" applyNumberFormat="1" applyFont="1" applyBorder="1" applyAlignment="1">
      <alignment horizontal="center" vertical="center" wrapText="1"/>
    </xf>
    <xf numFmtId="2" fontId="9" fillId="2" borderId="15" xfId="2" applyNumberFormat="1" applyFont="1" applyFill="1" applyBorder="1" applyAlignment="1">
      <alignment horizontal="center" vertical="center" wrapText="1"/>
    </xf>
    <xf numFmtId="2" fontId="9" fillId="0" borderId="15" xfId="2" applyNumberFormat="1" applyFont="1" applyBorder="1" applyAlignment="1">
      <alignment horizontal="center" vertical="center" wrapText="1"/>
    </xf>
    <xf numFmtId="0" fontId="17" fillId="0" borderId="15" xfId="3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top" wrapText="1"/>
    </xf>
    <xf numFmtId="0" fontId="13" fillId="0" borderId="10" xfId="2" applyFont="1" applyBorder="1" applyAlignment="1">
      <alignment horizontal="center" vertical="top" wrapText="1"/>
    </xf>
    <xf numFmtId="0" fontId="13" fillId="0" borderId="11" xfId="2" applyFont="1" applyBorder="1" applyAlignment="1">
      <alignment horizontal="center" vertical="top" wrapText="1"/>
    </xf>
    <xf numFmtId="2" fontId="9" fillId="0" borderId="9" xfId="2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2" applyFont="1" applyBorder="1" applyAlignment="1">
      <alignment vertical="top" wrapText="1"/>
    </xf>
    <xf numFmtId="4" fontId="9" fillId="0" borderId="9" xfId="2" applyNumberFormat="1" applyFont="1" applyBorder="1" applyAlignment="1">
      <alignment horizontal="center" vertical="center" wrapText="1"/>
    </xf>
    <xf numFmtId="4" fontId="9" fillId="0" borderId="10" xfId="2" applyNumberFormat="1" applyFont="1" applyBorder="1" applyAlignment="1">
      <alignment horizontal="center" vertical="center" wrapText="1"/>
    </xf>
    <xf numFmtId="4" fontId="9" fillId="0" borderId="11" xfId="2" applyNumberFormat="1" applyFont="1" applyBorder="1" applyAlignment="1">
      <alignment horizontal="center" vertical="center" wrapText="1"/>
    </xf>
    <xf numFmtId="2" fontId="9" fillId="2" borderId="9" xfId="2" applyNumberFormat="1" applyFont="1" applyFill="1" applyBorder="1" applyAlignment="1">
      <alignment horizontal="center" vertical="center" wrapText="1"/>
    </xf>
    <xf numFmtId="2" fontId="9" fillId="2" borderId="10" xfId="2" applyNumberFormat="1" applyFont="1" applyFill="1" applyBorder="1" applyAlignment="1">
      <alignment horizontal="center" vertical="center" wrapText="1"/>
    </xf>
    <xf numFmtId="2" fontId="9" fillId="2" borderId="11" xfId="2" applyNumberFormat="1" applyFont="1" applyFill="1" applyBorder="1" applyAlignment="1">
      <alignment horizontal="center" vertical="center" wrapText="1"/>
    </xf>
    <xf numFmtId="2" fontId="9" fillId="0" borderId="10" xfId="2" applyNumberFormat="1" applyFont="1" applyBorder="1" applyAlignment="1">
      <alignment horizontal="center" vertical="center" wrapText="1"/>
    </xf>
    <xf numFmtId="2" fontId="9" fillId="0" borderId="11" xfId="2" applyNumberFormat="1" applyFont="1" applyBorder="1" applyAlignment="1">
      <alignment horizontal="center" vertical="center" wrapText="1"/>
    </xf>
    <xf numFmtId="4" fontId="9" fillId="2" borderId="9" xfId="2" applyNumberFormat="1" applyFont="1" applyFill="1" applyBorder="1" applyAlignment="1">
      <alignment horizontal="center" vertical="center" wrapText="1"/>
    </xf>
    <xf numFmtId="4" fontId="9" fillId="2" borderId="10" xfId="2" applyNumberFormat="1" applyFont="1" applyFill="1" applyBorder="1" applyAlignment="1">
      <alignment horizontal="center" vertical="center" wrapText="1"/>
    </xf>
    <xf numFmtId="4" fontId="9" fillId="2" borderId="11" xfId="2" applyNumberFormat="1" applyFont="1" applyFill="1" applyBorder="1" applyAlignment="1">
      <alignment horizontal="center" vertical="center" wrapText="1"/>
    </xf>
    <xf numFmtId="2" fontId="9" fillId="0" borderId="15" xfId="2" applyNumberFormat="1" applyFont="1" applyBorder="1" applyAlignment="1">
      <alignment horizontal="center" vertical="center" wrapText="1"/>
    </xf>
    <xf numFmtId="4" fontId="9" fillId="0" borderId="15" xfId="2" applyNumberFormat="1" applyFont="1" applyBorder="1" applyAlignment="1">
      <alignment horizontal="center" vertical="center" wrapText="1"/>
    </xf>
    <xf numFmtId="2" fontId="9" fillId="2" borderId="15" xfId="2" applyNumberFormat="1" applyFont="1" applyFill="1" applyBorder="1" applyAlignment="1">
      <alignment horizontal="center" vertical="center" wrapText="1"/>
    </xf>
    <xf numFmtId="0" fontId="12" fillId="0" borderId="15" xfId="2" applyFont="1" applyBorder="1" applyAlignment="1">
      <alignment vertical="top" wrapText="1"/>
    </xf>
    <xf numFmtId="0" fontId="13" fillId="0" borderId="9" xfId="2" applyFont="1" applyBorder="1" applyAlignment="1">
      <alignment vertical="top" wrapText="1"/>
    </xf>
    <xf numFmtId="0" fontId="13" fillId="0" borderId="10" xfId="2" applyFont="1" applyBorder="1" applyAlignment="1">
      <alignment vertical="top" wrapText="1"/>
    </xf>
    <xf numFmtId="0" fontId="13" fillId="0" borderId="11" xfId="2" applyFont="1" applyBorder="1" applyAlignment="1">
      <alignment vertical="top" wrapText="1"/>
    </xf>
    <xf numFmtId="4" fontId="14" fillId="2" borderId="9" xfId="2" applyNumberFormat="1" applyFont="1" applyFill="1" applyBorder="1" applyAlignment="1">
      <alignment horizontal="center" vertical="center" wrapText="1"/>
    </xf>
    <xf numFmtId="4" fontId="14" fillId="2" borderId="10" xfId="2" applyNumberFormat="1" applyFont="1" applyFill="1" applyBorder="1" applyAlignment="1">
      <alignment horizontal="center" vertical="center" wrapText="1"/>
    </xf>
    <xf numFmtId="4" fontId="14" fillId="2" borderId="11" xfId="2" applyNumberFormat="1" applyFont="1" applyFill="1" applyBorder="1" applyAlignment="1">
      <alignment horizontal="center" vertical="center" wrapText="1"/>
    </xf>
    <xf numFmtId="4" fontId="14" fillId="0" borderId="15" xfId="2" applyNumberFormat="1" applyFont="1" applyBorder="1" applyAlignment="1">
      <alignment horizontal="center" vertical="center" wrapText="1"/>
    </xf>
    <xf numFmtId="2" fontId="14" fillId="2" borderId="9" xfId="2" applyNumberFormat="1" applyFont="1" applyFill="1" applyBorder="1" applyAlignment="1">
      <alignment horizontal="center" vertical="center" wrapText="1"/>
    </xf>
    <xf numFmtId="2" fontId="14" fillId="2" borderId="10" xfId="2" applyNumberFormat="1" applyFont="1" applyFill="1" applyBorder="1" applyAlignment="1">
      <alignment horizontal="center" vertical="center" wrapText="1"/>
    </xf>
    <xf numFmtId="2" fontId="14" fillId="2" borderId="11" xfId="2" applyNumberFormat="1" applyFont="1" applyFill="1" applyBorder="1" applyAlignment="1">
      <alignment horizontal="center" vertical="center" wrapText="1"/>
    </xf>
    <xf numFmtId="49" fontId="9" fillId="2" borderId="3" xfId="2" applyNumberFormat="1" applyFont="1" applyFill="1" applyBorder="1" applyAlignment="1">
      <alignment horizontal="center" vertical="center" wrapText="1"/>
    </xf>
    <xf numFmtId="49" fontId="9" fillId="2" borderId="4" xfId="2" applyNumberFormat="1" applyFont="1" applyFill="1" applyBorder="1" applyAlignment="1">
      <alignment horizontal="center"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49" fontId="9" fillId="2" borderId="13" xfId="2" applyNumberFormat="1" applyFont="1" applyFill="1" applyBorder="1" applyAlignment="1">
      <alignment horizontal="center" vertical="center" wrapText="1"/>
    </xf>
    <xf numFmtId="49" fontId="9" fillId="0" borderId="2" xfId="2" applyNumberFormat="1" applyFont="1" applyBorder="1" applyAlignment="1">
      <alignment horizontal="center" vertical="center" wrapText="1"/>
    </xf>
    <xf numFmtId="49" fontId="9" fillId="0" borderId="3" xfId="2" applyNumberFormat="1" applyFont="1" applyBorder="1" applyAlignment="1">
      <alignment horizontal="center" vertical="center" wrapText="1"/>
    </xf>
    <xf numFmtId="49" fontId="9" fillId="0" borderId="4" xfId="2" applyNumberFormat="1" applyFont="1" applyBorder="1" applyAlignment="1">
      <alignment horizontal="center" vertical="center" wrapText="1"/>
    </xf>
    <xf numFmtId="49" fontId="9" fillId="0" borderId="12" xfId="2" applyNumberFormat="1" applyFont="1" applyBorder="1" applyAlignment="1">
      <alignment horizontal="center" vertical="center" wrapText="1"/>
    </xf>
    <xf numFmtId="49" fontId="9" fillId="0" borderId="1" xfId="2" applyNumberFormat="1" applyFont="1" applyBorder="1" applyAlignment="1">
      <alignment horizontal="center" vertical="center" wrapText="1"/>
    </xf>
    <xf numFmtId="49" fontId="9" fillId="0" borderId="13" xfId="2" applyNumberFormat="1" applyFont="1" applyBorder="1" applyAlignment="1">
      <alignment horizontal="center" vertical="center" wrapText="1"/>
    </xf>
    <xf numFmtId="49" fontId="9" fillId="0" borderId="9" xfId="2" applyNumberFormat="1" applyFont="1" applyBorder="1" applyAlignment="1">
      <alignment horizontal="center" vertical="center" wrapText="1"/>
    </xf>
    <xf numFmtId="49" fontId="9" fillId="0" borderId="10" xfId="2" applyNumberFormat="1" applyFont="1" applyBorder="1" applyAlignment="1">
      <alignment horizontal="center" vertical="center" wrapText="1"/>
    </xf>
    <xf numFmtId="49" fontId="9" fillId="0" borderId="11" xfId="2" applyNumberFormat="1" applyFont="1" applyBorder="1" applyAlignment="1">
      <alignment horizontal="center" vertical="center" wrapText="1"/>
    </xf>
    <xf numFmtId="49" fontId="9" fillId="2" borderId="9" xfId="2" applyNumberFormat="1" applyFont="1" applyFill="1" applyBorder="1" applyAlignment="1">
      <alignment horizontal="center" vertical="center" wrapText="1"/>
    </xf>
    <xf numFmtId="49" fontId="9" fillId="2" borderId="10" xfId="2" applyNumberFormat="1" applyFont="1" applyFill="1" applyBorder="1" applyAlignment="1">
      <alignment horizontal="center" vertical="center" wrapText="1"/>
    </xf>
    <xf numFmtId="49" fontId="9" fillId="2" borderId="11" xfId="2" applyNumberFormat="1" applyFont="1" applyFill="1" applyBorder="1" applyAlignment="1">
      <alignment horizontal="center" vertical="center" wrapText="1"/>
    </xf>
    <xf numFmtId="49" fontId="9" fillId="0" borderId="0" xfId="2" applyNumberFormat="1" applyFont="1" applyAlignment="1">
      <alignment horizontal="right"/>
    </xf>
    <xf numFmtId="49" fontId="10" fillId="0" borderId="1" xfId="2" applyNumberFormat="1" applyFont="1" applyBorder="1" applyAlignment="1">
      <alignment horizontal="center" vertical="top" wrapText="1"/>
    </xf>
    <xf numFmtId="49" fontId="9" fillId="0" borderId="6" xfId="2" applyNumberFormat="1" applyFont="1" applyBorder="1" applyAlignment="1">
      <alignment horizontal="center" vertical="center" wrapText="1"/>
    </xf>
    <xf numFmtId="49" fontId="9" fillId="0" borderId="0" xfId="2" applyNumberFormat="1" applyFont="1" applyBorder="1" applyAlignment="1">
      <alignment horizontal="center" vertical="center" wrapText="1"/>
    </xf>
    <xf numFmtId="49" fontId="9" fillId="0" borderId="7" xfId="2" applyNumberFormat="1" applyFont="1" applyBorder="1" applyAlignment="1">
      <alignment horizontal="center" vertical="center" wrapText="1"/>
    </xf>
    <xf numFmtId="49" fontId="9" fillId="0" borderId="5" xfId="2" applyNumberFormat="1" applyFont="1" applyBorder="1" applyAlignment="1">
      <alignment horizontal="center" vertical="center" textRotation="90" wrapText="1"/>
    </xf>
    <xf numFmtId="49" fontId="9" fillId="0" borderId="8" xfId="2" applyNumberFormat="1" applyFont="1" applyBorder="1" applyAlignment="1">
      <alignment horizontal="center" vertical="center" textRotation="90" wrapText="1"/>
    </xf>
    <xf numFmtId="49" fontId="9" fillId="0" borderId="14" xfId="2" applyNumberFormat="1" applyFont="1" applyBorder="1" applyAlignment="1">
      <alignment horizontal="center" vertical="center" textRotation="90" wrapText="1"/>
    </xf>
    <xf numFmtId="2" fontId="9" fillId="0" borderId="2" xfId="2" applyNumberFormat="1" applyFont="1" applyBorder="1" applyAlignment="1">
      <alignment horizontal="center" vertical="center" wrapText="1"/>
    </xf>
    <xf numFmtId="2" fontId="9" fillId="0" borderId="3" xfId="2" applyNumberFormat="1" applyFont="1" applyBorder="1" applyAlignment="1">
      <alignment horizontal="center" vertical="center" wrapText="1"/>
    </xf>
    <xf numFmtId="2" fontId="9" fillId="0" borderId="4" xfId="2" applyNumberFormat="1" applyFont="1" applyBorder="1" applyAlignment="1">
      <alignment horizontal="center" vertical="center" wrapText="1"/>
    </xf>
    <xf numFmtId="49" fontId="11" fillId="0" borderId="9" xfId="2" applyNumberFormat="1" applyFont="1" applyBorder="1" applyAlignment="1">
      <alignment horizontal="center" vertical="center" wrapText="1"/>
    </xf>
    <xf numFmtId="49" fontId="11" fillId="0" borderId="10" xfId="2" applyNumberFormat="1" applyFont="1" applyBorder="1" applyAlignment="1">
      <alignment horizontal="center" vertical="center" wrapText="1"/>
    </xf>
    <xf numFmtId="49" fontId="11" fillId="0" borderId="11" xfId="2" applyNumberFormat="1" applyFont="1" applyBorder="1" applyAlignment="1">
      <alignment horizontal="center" vertical="center" wrapText="1"/>
    </xf>
    <xf numFmtId="49" fontId="11" fillId="2" borderId="9" xfId="2" applyNumberFormat="1" applyFont="1" applyFill="1" applyBorder="1" applyAlignment="1">
      <alignment horizontal="center" vertical="center" wrapText="1"/>
    </xf>
    <xf numFmtId="49" fontId="11" fillId="2" borderId="10" xfId="2" applyNumberFormat="1" applyFont="1" applyFill="1" applyBorder="1" applyAlignment="1">
      <alignment horizontal="center" vertical="center" wrapText="1"/>
    </xf>
    <xf numFmtId="49" fontId="11" fillId="2" borderId="11" xfId="2" applyNumberFormat="1" applyFont="1" applyFill="1" applyBorder="1" applyAlignment="1">
      <alignment horizontal="center" vertical="center" wrapText="1"/>
    </xf>
    <xf numFmtId="4" fontId="9" fillId="2" borderId="15" xfId="2" applyNumberFormat="1" applyFont="1" applyFill="1" applyBorder="1" applyAlignment="1">
      <alignment horizontal="center" vertical="center" wrapText="1"/>
    </xf>
    <xf numFmtId="2" fontId="14" fillId="0" borderId="15" xfId="2" applyNumberFormat="1" applyFont="1" applyBorder="1" applyAlignment="1">
      <alignment horizontal="center" vertical="center" wrapText="1"/>
    </xf>
    <xf numFmtId="4" fontId="10" fillId="0" borderId="9" xfId="2" applyNumberFormat="1" applyFont="1" applyBorder="1" applyAlignment="1">
      <alignment horizontal="center" vertical="center" wrapText="1"/>
    </xf>
    <xf numFmtId="4" fontId="10" fillId="0" borderId="10" xfId="2" applyNumberFormat="1" applyFont="1" applyBorder="1" applyAlignment="1">
      <alignment horizontal="center" vertical="center" wrapText="1"/>
    </xf>
    <xf numFmtId="4" fontId="10" fillId="0" borderId="11" xfId="2" applyNumberFormat="1" applyFont="1" applyBorder="1" applyAlignment="1">
      <alignment horizontal="center" vertical="center" wrapText="1"/>
    </xf>
    <xf numFmtId="4" fontId="10" fillId="0" borderId="15" xfId="2" applyNumberFormat="1" applyFont="1" applyBorder="1" applyAlignment="1">
      <alignment horizontal="center" vertical="center" wrapText="1"/>
    </xf>
    <xf numFmtId="4" fontId="10" fillId="2" borderId="15" xfId="2" applyNumberFormat="1" applyFont="1" applyFill="1" applyBorder="1" applyAlignment="1">
      <alignment horizontal="center" vertical="center" wrapText="1"/>
    </xf>
    <xf numFmtId="2" fontId="14" fillId="2" borderId="15" xfId="2" applyNumberFormat="1" applyFont="1" applyFill="1" applyBorder="1" applyAlignment="1">
      <alignment horizontal="center" vertical="center" wrapText="1"/>
    </xf>
    <xf numFmtId="0" fontId="13" fillId="2" borderId="15" xfId="2" applyFont="1" applyFill="1" applyBorder="1" applyAlignment="1">
      <alignment vertical="top" wrapText="1"/>
    </xf>
    <xf numFmtId="0" fontId="12" fillId="0" borderId="9" xfId="2" applyFont="1" applyBorder="1" applyAlignment="1">
      <alignment vertical="top" wrapText="1"/>
    </xf>
    <xf numFmtId="0" fontId="12" fillId="0" borderId="10" xfId="2" applyFont="1" applyBorder="1" applyAlignment="1">
      <alignment vertical="top" wrapText="1"/>
    </xf>
    <xf numFmtId="0" fontId="12" fillId="0" borderId="11" xfId="2" applyFont="1" applyBorder="1" applyAlignment="1">
      <alignment vertical="top" wrapText="1"/>
    </xf>
    <xf numFmtId="2" fontId="14" fillId="0" borderId="9" xfId="2" applyNumberFormat="1" applyFont="1" applyBorder="1" applyAlignment="1">
      <alignment horizontal="center" vertical="center" wrapText="1"/>
    </xf>
    <xf numFmtId="2" fontId="14" fillId="0" borderId="10" xfId="2" applyNumberFormat="1" applyFont="1" applyBorder="1" applyAlignment="1">
      <alignment horizontal="center" vertical="center" wrapText="1"/>
    </xf>
    <xf numFmtId="2" fontId="14" fillId="0" borderId="11" xfId="2" applyNumberFormat="1" applyFont="1" applyBorder="1" applyAlignment="1">
      <alignment horizontal="center" vertical="center" wrapText="1"/>
    </xf>
    <xf numFmtId="4" fontId="9" fillId="0" borderId="15" xfId="2" applyNumberFormat="1" applyFont="1" applyBorder="1" applyAlignment="1" applyProtection="1">
      <alignment horizontal="center" vertical="center" wrapText="1"/>
      <protection locked="0"/>
    </xf>
    <xf numFmtId="0" fontId="13" fillId="0" borderId="9" xfId="2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3" fillId="0" borderId="10" xfId="2" applyFont="1" applyBorder="1" applyAlignment="1">
      <alignment horizontal="left" vertical="top" wrapText="1"/>
    </xf>
    <xf numFmtId="0" fontId="13" fillId="0" borderId="11" xfId="2" applyFont="1" applyBorder="1" applyAlignment="1">
      <alignment horizontal="left" vertical="top" wrapText="1"/>
    </xf>
    <xf numFmtId="4" fontId="14" fillId="2" borderId="15" xfId="2" applyNumberFormat="1" applyFont="1" applyFill="1" applyBorder="1" applyAlignment="1">
      <alignment horizontal="center" vertical="center" wrapText="1"/>
    </xf>
    <xf numFmtId="49" fontId="15" fillId="0" borderId="3" xfId="2" applyNumberFormat="1" applyFont="1" applyBorder="1" applyAlignment="1">
      <alignment horizontal="left" vertical="top"/>
    </xf>
    <xf numFmtId="4" fontId="14" fillId="0" borderId="9" xfId="2" applyNumberFormat="1" applyFont="1" applyBorder="1" applyAlignment="1">
      <alignment horizontal="center" vertical="center" wrapText="1"/>
    </xf>
    <xf numFmtId="4" fontId="14" fillId="0" borderId="10" xfId="2" applyNumberFormat="1" applyFont="1" applyBorder="1" applyAlignment="1">
      <alignment horizontal="center" vertical="center" wrapText="1"/>
    </xf>
    <xf numFmtId="4" fontId="14" fillId="0" borderId="11" xfId="2" applyNumberFormat="1" applyFont="1" applyBorder="1" applyAlignment="1">
      <alignment horizontal="center" vertical="center" wrapText="1"/>
    </xf>
    <xf numFmtId="0" fontId="13" fillId="3" borderId="15" xfId="2" applyFont="1" applyFill="1" applyBorder="1" applyAlignment="1">
      <alignment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vertical="center" wrapText="1"/>
    </xf>
    <xf numFmtId="2" fontId="6" fillId="0" borderId="15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9" fillId="0" borderId="0" xfId="0" applyFont="1" applyAlignment="1"/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/>
    <xf numFmtId="0" fontId="17" fillId="0" borderId="0" xfId="3" applyFont="1" applyAlignment="1">
      <alignment horizontal="right"/>
    </xf>
    <xf numFmtId="0" fontId="17" fillId="0" borderId="15" xfId="3" applyFont="1" applyBorder="1" applyAlignment="1">
      <alignment horizontal="center" vertical="center"/>
    </xf>
    <xf numFmtId="0" fontId="17" fillId="0" borderId="15" xfId="3" applyFont="1" applyBorder="1" applyAlignment="1">
      <alignment horizontal="center" vertical="center" wrapText="1"/>
    </xf>
    <xf numFmtId="0" fontId="17" fillId="0" borderId="9" xfId="3" applyFont="1" applyBorder="1" applyAlignment="1">
      <alignment horizontal="center" vertical="center" wrapText="1"/>
    </xf>
    <xf numFmtId="0" fontId="1" fillId="0" borderId="10" xfId="3" applyBorder="1" applyAlignment="1">
      <alignment horizontal="center" vertical="center" wrapText="1"/>
    </xf>
    <xf numFmtId="0" fontId="1" fillId="0" borderId="11" xfId="3" applyBorder="1" applyAlignment="1">
      <alignment horizontal="center" vertical="center" wrapText="1"/>
    </xf>
    <xf numFmtId="0" fontId="17" fillId="0" borderId="2" xfId="3" applyFont="1" applyBorder="1" applyAlignment="1">
      <alignment horizontal="center" vertical="center"/>
    </xf>
    <xf numFmtId="0" fontId="17" fillId="0" borderId="12" xfId="3" applyFont="1" applyBorder="1" applyAlignment="1">
      <alignment horizontal="center" vertical="center"/>
    </xf>
  </cellXfs>
  <cellStyles count="5">
    <cellStyle name="Гиперссылка" xfId="1" builtinId="8"/>
    <cellStyle name="Обычный" xfId="0" builtinId="0"/>
    <cellStyle name="Обычный 2" xfId="2"/>
    <cellStyle name="Обычный 3" xfId="3"/>
    <cellStyle name="Финансовый" xfId="4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54F9D66C3F4A83C63EC753DE50E4A3538A1DC3847062BD888E8D18727E5477A1AFA5D9E7914FD89158EA6A016DxAp6L" TargetMode="External"/><Relationship Id="rId2" Type="http://schemas.openxmlformats.org/officeDocument/2006/relationships/hyperlink" Target="consultantplus://offline/ref=54F9D66C3F4A83C63EC753DE50E4A3538A1DC4847567BD888E8D18727E5477A1AFA5D9E7914FD89158EA6A016DxAp6L" TargetMode="External"/><Relationship Id="rId1" Type="http://schemas.openxmlformats.org/officeDocument/2006/relationships/hyperlink" Target="consultantplus://offline/ref=54F9D66C3F4A83C63EC753DE50E4A3538A1DC3847062BD888E8D18727E5477A1AFA5D9E7914FD89158EA6A016DxAp6L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consultantplus://offline/ref=54F9D66C3F4A83C63EC753DE50E4A3538A1EC4837C65BD888E8D18727E5477A1BDA581E99043C09A09A52C5461AFF2E26579796A72A2x4pCL" TargetMode="External"/><Relationship Id="rId4" Type="http://schemas.openxmlformats.org/officeDocument/2006/relationships/hyperlink" Target="consultantplus://offline/ref=54F9D66C3F4A83C63EC753DE50E4A3538A1DC4847567BD888E8D18727E5477A1AFA5D9E7914FD89158EA6A016DxAp6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18"/>
  <sheetViews>
    <sheetView showGridLines="0" tabSelected="1" view="pageBreakPreview" topLeftCell="A40" zoomScale="87" zoomScaleNormal="100" zoomScaleSheetLayoutView="87" workbookViewId="0">
      <selection activeCell="DW44" sqref="DW44"/>
    </sheetView>
  </sheetViews>
  <sheetFormatPr defaultColWidth="1.7109375" defaultRowHeight="12.75"/>
  <cols>
    <col min="1" max="16" width="1.42578125" style="4" customWidth="1"/>
    <col min="17" max="17" width="3.42578125" style="4" customWidth="1"/>
    <col min="18" max="18" width="7.28515625" style="13" customWidth="1"/>
    <col min="19" max="19" width="8.42578125" style="4" customWidth="1"/>
    <col min="20" max="20" width="13" style="4" customWidth="1"/>
    <col min="21" max="25" width="1.7109375" style="4" customWidth="1"/>
    <col min="26" max="26" width="6.140625" style="4" customWidth="1"/>
    <col min="27" max="32" width="1.7109375" style="4" customWidth="1"/>
    <col min="33" max="33" width="4.5703125" style="4" customWidth="1"/>
    <col min="34" max="36" width="1.42578125" style="4" customWidth="1"/>
    <col min="37" max="37" width="1.42578125" style="14" customWidth="1"/>
    <col min="38" max="38" width="1.42578125" style="4" customWidth="1"/>
    <col min="39" max="39" width="5.28515625" style="4" customWidth="1"/>
    <col min="40" max="52" width="1.42578125" style="4" customWidth="1"/>
    <col min="53" max="64" width="1.7109375" style="4" customWidth="1"/>
    <col min="65" max="71" width="1.42578125" style="4" customWidth="1"/>
    <col min="72" max="74" width="1.28515625" style="4" customWidth="1"/>
    <col min="75" max="75" width="1" style="4" customWidth="1"/>
    <col min="76" max="77" width="1.28515625" style="4" hidden="1" customWidth="1"/>
    <col min="78" max="78" width="1.7109375" style="4"/>
    <col min="79" max="84" width="1.28515625" style="4" customWidth="1"/>
    <col min="85" max="256" width="1.7109375" style="4"/>
    <col min="257" max="273" width="1.42578125" style="4" customWidth="1"/>
    <col min="274" max="274" width="7.28515625" style="4" customWidth="1"/>
    <col min="275" max="275" width="8.42578125" style="4" customWidth="1"/>
    <col min="276" max="276" width="6.140625" style="4" customWidth="1"/>
    <col min="277" max="281" width="1.7109375" style="4" customWidth="1"/>
    <col min="282" max="282" width="4.5703125" style="4" customWidth="1"/>
    <col min="283" max="288" width="1.7109375" style="4" customWidth="1"/>
    <col min="289" max="289" width="4.5703125" style="4" customWidth="1"/>
    <col min="290" max="294" width="1.42578125" style="4" customWidth="1"/>
    <col min="295" max="295" width="5.28515625" style="4" customWidth="1"/>
    <col min="296" max="308" width="1.42578125" style="4" customWidth="1"/>
    <col min="309" max="320" width="1.7109375" style="4" customWidth="1"/>
    <col min="321" max="327" width="1.42578125" style="4" customWidth="1"/>
    <col min="328" max="330" width="1.28515625" style="4" customWidth="1"/>
    <col min="331" max="331" width="1" style="4" customWidth="1"/>
    <col min="332" max="333" width="0" style="4" hidden="1" customWidth="1"/>
    <col min="334" max="334" width="1.7109375" style="4"/>
    <col min="335" max="340" width="1.28515625" style="4" customWidth="1"/>
    <col min="341" max="512" width="1.7109375" style="4"/>
    <col min="513" max="529" width="1.42578125" style="4" customWidth="1"/>
    <col min="530" max="530" width="7.28515625" style="4" customWidth="1"/>
    <col min="531" max="531" width="8.42578125" style="4" customWidth="1"/>
    <col min="532" max="532" width="6.140625" style="4" customWidth="1"/>
    <col min="533" max="537" width="1.7109375" style="4" customWidth="1"/>
    <col min="538" max="538" width="4.5703125" style="4" customWidth="1"/>
    <col min="539" max="544" width="1.7109375" style="4" customWidth="1"/>
    <col min="545" max="545" width="4.5703125" style="4" customWidth="1"/>
    <col min="546" max="550" width="1.42578125" style="4" customWidth="1"/>
    <col min="551" max="551" width="5.28515625" style="4" customWidth="1"/>
    <col min="552" max="564" width="1.42578125" style="4" customWidth="1"/>
    <col min="565" max="576" width="1.7109375" style="4" customWidth="1"/>
    <col min="577" max="583" width="1.42578125" style="4" customWidth="1"/>
    <col min="584" max="586" width="1.28515625" style="4" customWidth="1"/>
    <col min="587" max="587" width="1" style="4" customWidth="1"/>
    <col min="588" max="589" width="0" style="4" hidden="1" customWidth="1"/>
    <col min="590" max="590" width="1.7109375" style="4"/>
    <col min="591" max="596" width="1.28515625" style="4" customWidth="1"/>
    <col min="597" max="768" width="1.7109375" style="4"/>
    <col min="769" max="785" width="1.42578125" style="4" customWidth="1"/>
    <col min="786" max="786" width="7.28515625" style="4" customWidth="1"/>
    <col min="787" max="787" width="8.42578125" style="4" customWidth="1"/>
    <col min="788" max="788" width="6.140625" style="4" customWidth="1"/>
    <col min="789" max="793" width="1.7109375" style="4" customWidth="1"/>
    <col min="794" max="794" width="4.5703125" style="4" customWidth="1"/>
    <col min="795" max="800" width="1.7109375" style="4" customWidth="1"/>
    <col min="801" max="801" width="4.5703125" style="4" customWidth="1"/>
    <col min="802" max="806" width="1.42578125" style="4" customWidth="1"/>
    <col min="807" max="807" width="5.28515625" style="4" customWidth="1"/>
    <col min="808" max="820" width="1.42578125" style="4" customWidth="1"/>
    <col min="821" max="832" width="1.7109375" style="4" customWidth="1"/>
    <col min="833" max="839" width="1.42578125" style="4" customWidth="1"/>
    <col min="840" max="842" width="1.28515625" style="4" customWidth="1"/>
    <col min="843" max="843" width="1" style="4" customWidth="1"/>
    <col min="844" max="845" width="0" style="4" hidden="1" customWidth="1"/>
    <col min="846" max="846" width="1.7109375" style="4"/>
    <col min="847" max="852" width="1.28515625" style="4" customWidth="1"/>
    <col min="853" max="1024" width="1.7109375" style="4"/>
    <col min="1025" max="1041" width="1.42578125" style="4" customWidth="1"/>
    <col min="1042" max="1042" width="7.28515625" style="4" customWidth="1"/>
    <col min="1043" max="1043" width="8.42578125" style="4" customWidth="1"/>
    <col min="1044" max="1044" width="6.140625" style="4" customWidth="1"/>
    <col min="1045" max="1049" width="1.7109375" style="4" customWidth="1"/>
    <col min="1050" max="1050" width="4.5703125" style="4" customWidth="1"/>
    <col min="1051" max="1056" width="1.7109375" style="4" customWidth="1"/>
    <col min="1057" max="1057" width="4.5703125" style="4" customWidth="1"/>
    <col min="1058" max="1062" width="1.42578125" style="4" customWidth="1"/>
    <col min="1063" max="1063" width="5.28515625" style="4" customWidth="1"/>
    <col min="1064" max="1076" width="1.42578125" style="4" customWidth="1"/>
    <col min="1077" max="1088" width="1.7109375" style="4" customWidth="1"/>
    <col min="1089" max="1095" width="1.42578125" style="4" customWidth="1"/>
    <col min="1096" max="1098" width="1.28515625" style="4" customWidth="1"/>
    <col min="1099" max="1099" width="1" style="4" customWidth="1"/>
    <col min="1100" max="1101" width="0" style="4" hidden="1" customWidth="1"/>
    <col min="1102" max="1102" width="1.7109375" style="4"/>
    <col min="1103" max="1108" width="1.28515625" style="4" customWidth="1"/>
    <col min="1109" max="1280" width="1.7109375" style="4"/>
    <col min="1281" max="1297" width="1.42578125" style="4" customWidth="1"/>
    <col min="1298" max="1298" width="7.28515625" style="4" customWidth="1"/>
    <col min="1299" max="1299" width="8.42578125" style="4" customWidth="1"/>
    <col min="1300" max="1300" width="6.140625" style="4" customWidth="1"/>
    <col min="1301" max="1305" width="1.7109375" style="4" customWidth="1"/>
    <col min="1306" max="1306" width="4.5703125" style="4" customWidth="1"/>
    <col min="1307" max="1312" width="1.7109375" style="4" customWidth="1"/>
    <col min="1313" max="1313" width="4.5703125" style="4" customWidth="1"/>
    <col min="1314" max="1318" width="1.42578125" style="4" customWidth="1"/>
    <col min="1319" max="1319" width="5.28515625" style="4" customWidth="1"/>
    <col min="1320" max="1332" width="1.42578125" style="4" customWidth="1"/>
    <col min="1333" max="1344" width="1.7109375" style="4" customWidth="1"/>
    <col min="1345" max="1351" width="1.42578125" style="4" customWidth="1"/>
    <col min="1352" max="1354" width="1.28515625" style="4" customWidth="1"/>
    <col min="1355" max="1355" width="1" style="4" customWidth="1"/>
    <col min="1356" max="1357" width="0" style="4" hidden="1" customWidth="1"/>
    <col min="1358" max="1358" width="1.7109375" style="4"/>
    <col min="1359" max="1364" width="1.28515625" style="4" customWidth="1"/>
    <col min="1365" max="1536" width="1.7109375" style="4"/>
    <col min="1537" max="1553" width="1.42578125" style="4" customWidth="1"/>
    <col min="1554" max="1554" width="7.28515625" style="4" customWidth="1"/>
    <col min="1555" max="1555" width="8.42578125" style="4" customWidth="1"/>
    <col min="1556" max="1556" width="6.140625" style="4" customWidth="1"/>
    <col min="1557" max="1561" width="1.7109375" style="4" customWidth="1"/>
    <col min="1562" max="1562" width="4.5703125" style="4" customWidth="1"/>
    <col min="1563" max="1568" width="1.7109375" style="4" customWidth="1"/>
    <col min="1569" max="1569" width="4.5703125" style="4" customWidth="1"/>
    <col min="1570" max="1574" width="1.42578125" style="4" customWidth="1"/>
    <col min="1575" max="1575" width="5.28515625" style="4" customWidth="1"/>
    <col min="1576" max="1588" width="1.42578125" style="4" customWidth="1"/>
    <col min="1589" max="1600" width="1.7109375" style="4" customWidth="1"/>
    <col min="1601" max="1607" width="1.42578125" style="4" customWidth="1"/>
    <col min="1608" max="1610" width="1.28515625" style="4" customWidth="1"/>
    <col min="1611" max="1611" width="1" style="4" customWidth="1"/>
    <col min="1612" max="1613" width="0" style="4" hidden="1" customWidth="1"/>
    <col min="1614" max="1614" width="1.7109375" style="4"/>
    <col min="1615" max="1620" width="1.28515625" style="4" customWidth="1"/>
    <col min="1621" max="1792" width="1.7109375" style="4"/>
    <col min="1793" max="1809" width="1.42578125" style="4" customWidth="1"/>
    <col min="1810" max="1810" width="7.28515625" style="4" customWidth="1"/>
    <col min="1811" max="1811" width="8.42578125" style="4" customWidth="1"/>
    <col min="1812" max="1812" width="6.140625" style="4" customWidth="1"/>
    <col min="1813" max="1817" width="1.7109375" style="4" customWidth="1"/>
    <col min="1818" max="1818" width="4.5703125" style="4" customWidth="1"/>
    <col min="1819" max="1824" width="1.7109375" style="4" customWidth="1"/>
    <col min="1825" max="1825" width="4.5703125" style="4" customWidth="1"/>
    <col min="1826" max="1830" width="1.42578125" style="4" customWidth="1"/>
    <col min="1831" max="1831" width="5.28515625" style="4" customWidth="1"/>
    <col min="1832" max="1844" width="1.42578125" style="4" customWidth="1"/>
    <col min="1845" max="1856" width="1.7109375" style="4" customWidth="1"/>
    <col min="1857" max="1863" width="1.42578125" style="4" customWidth="1"/>
    <col min="1864" max="1866" width="1.28515625" style="4" customWidth="1"/>
    <col min="1867" max="1867" width="1" style="4" customWidth="1"/>
    <col min="1868" max="1869" width="0" style="4" hidden="1" customWidth="1"/>
    <col min="1870" max="1870" width="1.7109375" style="4"/>
    <col min="1871" max="1876" width="1.28515625" style="4" customWidth="1"/>
    <col min="1877" max="2048" width="1.7109375" style="4"/>
    <col min="2049" max="2065" width="1.42578125" style="4" customWidth="1"/>
    <col min="2066" max="2066" width="7.28515625" style="4" customWidth="1"/>
    <col min="2067" max="2067" width="8.42578125" style="4" customWidth="1"/>
    <col min="2068" max="2068" width="6.140625" style="4" customWidth="1"/>
    <col min="2069" max="2073" width="1.7109375" style="4" customWidth="1"/>
    <col min="2074" max="2074" width="4.5703125" style="4" customWidth="1"/>
    <col min="2075" max="2080" width="1.7109375" style="4" customWidth="1"/>
    <col min="2081" max="2081" width="4.5703125" style="4" customWidth="1"/>
    <col min="2082" max="2086" width="1.42578125" style="4" customWidth="1"/>
    <col min="2087" max="2087" width="5.28515625" style="4" customWidth="1"/>
    <col min="2088" max="2100" width="1.42578125" style="4" customWidth="1"/>
    <col min="2101" max="2112" width="1.7109375" style="4" customWidth="1"/>
    <col min="2113" max="2119" width="1.42578125" style="4" customWidth="1"/>
    <col min="2120" max="2122" width="1.28515625" style="4" customWidth="1"/>
    <col min="2123" max="2123" width="1" style="4" customWidth="1"/>
    <col min="2124" max="2125" width="0" style="4" hidden="1" customWidth="1"/>
    <col min="2126" max="2126" width="1.7109375" style="4"/>
    <col min="2127" max="2132" width="1.28515625" style="4" customWidth="1"/>
    <col min="2133" max="2304" width="1.7109375" style="4"/>
    <col min="2305" max="2321" width="1.42578125" style="4" customWidth="1"/>
    <col min="2322" max="2322" width="7.28515625" style="4" customWidth="1"/>
    <col min="2323" max="2323" width="8.42578125" style="4" customWidth="1"/>
    <col min="2324" max="2324" width="6.140625" style="4" customWidth="1"/>
    <col min="2325" max="2329" width="1.7109375" style="4" customWidth="1"/>
    <col min="2330" max="2330" width="4.5703125" style="4" customWidth="1"/>
    <col min="2331" max="2336" width="1.7109375" style="4" customWidth="1"/>
    <col min="2337" max="2337" width="4.5703125" style="4" customWidth="1"/>
    <col min="2338" max="2342" width="1.42578125" style="4" customWidth="1"/>
    <col min="2343" max="2343" width="5.28515625" style="4" customWidth="1"/>
    <col min="2344" max="2356" width="1.42578125" style="4" customWidth="1"/>
    <col min="2357" max="2368" width="1.7109375" style="4" customWidth="1"/>
    <col min="2369" max="2375" width="1.42578125" style="4" customWidth="1"/>
    <col min="2376" max="2378" width="1.28515625" style="4" customWidth="1"/>
    <col min="2379" max="2379" width="1" style="4" customWidth="1"/>
    <col min="2380" max="2381" width="0" style="4" hidden="1" customWidth="1"/>
    <col min="2382" max="2382" width="1.7109375" style="4"/>
    <col min="2383" max="2388" width="1.28515625" style="4" customWidth="1"/>
    <col min="2389" max="2560" width="1.7109375" style="4"/>
    <col min="2561" max="2577" width="1.42578125" style="4" customWidth="1"/>
    <col min="2578" max="2578" width="7.28515625" style="4" customWidth="1"/>
    <col min="2579" max="2579" width="8.42578125" style="4" customWidth="1"/>
    <col min="2580" max="2580" width="6.140625" style="4" customWidth="1"/>
    <col min="2581" max="2585" width="1.7109375" style="4" customWidth="1"/>
    <col min="2586" max="2586" width="4.5703125" style="4" customWidth="1"/>
    <col min="2587" max="2592" width="1.7109375" style="4" customWidth="1"/>
    <col min="2593" max="2593" width="4.5703125" style="4" customWidth="1"/>
    <col min="2594" max="2598" width="1.42578125" style="4" customWidth="1"/>
    <col min="2599" max="2599" width="5.28515625" style="4" customWidth="1"/>
    <col min="2600" max="2612" width="1.42578125" style="4" customWidth="1"/>
    <col min="2613" max="2624" width="1.7109375" style="4" customWidth="1"/>
    <col min="2625" max="2631" width="1.42578125" style="4" customWidth="1"/>
    <col min="2632" max="2634" width="1.28515625" style="4" customWidth="1"/>
    <col min="2635" max="2635" width="1" style="4" customWidth="1"/>
    <col min="2636" max="2637" width="0" style="4" hidden="1" customWidth="1"/>
    <col min="2638" max="2638" width="1.7109375" style="4"/>
    <col min="2639" max="2644" width="1.28515625" style="4" customWidth="1"/>
    <col min="2645" max="2816" width="1.7109375" style="4"/>
    <col min="2817" max="2833" width="1.42578125" style="4" customWidth="1"/>
    <col min="2834" max="2834" width="7.28515625" style="4" customWidth="1"/>
    <col min="2835" max="2835" width="8.42578125" style="4" customWidth="1"/>
    <col min="2836" max="2836" width="6.140625" style="4" customWidth="1"/>
    <col min="2837" max="2841" width="1.7109375" style="4" customWidth="1"/>
    <col min="2842" max="2842" width="4.5703125" style="4" customWidth="1"/>
    <col min="2843" max="2848" width="1.7109375" style="4" customWidth="1"/>
    <col min="2849" max="2849" width="4.5703125" style="4" customWidth="1"/>
    <col min="2850" max="2854" width="1.42578125" style="4" customWidth="1"/>
    <col min="2855" max="2855" width="5.28515625" style="4" customWidth="1"/>
    <col min="2856" max="2868" width="1.42578125" style="4" customWidth="1"/>
    <col min="2869" max="2880" width="1.7109375" style="4" customWidth="1"/>
    <col min="2881" max="2887" width="1.42578125" style="4" customWidth="1"/>
    <col min="2888" max="2890" width="1.28515625" style="4" customWidth="1"/>
    <col min="2891" max="2891" width="1" style="4" customWidth="1"/>
    <col min="2892" max="2893" width="0" style="4" hidden="1" customWidth="1"/>
    <col min="2894" max="2894" width="1.7109375" style="4"/>
    <col min="2895" max="2900" width="1.28515625" style="4" customWidth="1"/>
    <col min="2901" max="3072" width="1.7109375" style="4"/>
    <col min="3073" max="3089" width="1.42578125" style="4" customWidth="1"/>
    <col min="3090" max="3090" width="7.28515625" style="4" customWidth="1"/>
    <col min="3091" max="3091" width="8.42578125" style="4" customWidth="1"/>
    <col min="3092" max="3092" width="6.140625" style="4" customWidth="1"/>
    <col min="3093" max="3097" width="1.7109375" style="4" customWidth="1"/>
    <col min="3098" max="3098" width="4.5703125" style="4" customWidth="1"/>
    <col min="3099" max="3104" width="1.7109375" style="4" customWidth="1"/>
    <col min="3105" max="3105" width="4.5703125" style="4" customWidth="1"/>
    <col min="3106" max="3110" width="1.42578125" style="4" customWidth="1"/>
    <col min="3111" max="3111" width="5.28515625" style="4" customWidth="1"/>
    <col min="3112" max="3124" width="1.42578125" style="4" customWidth="1"/>
    <col min="3125" max="3136" width="1.7109375" style="4" customWidth="1"/>
    <col min="3137" max="3143" width="1.42578125" style="4" customWidth="1"/>
    <col min="3144" max="3146" width="1.28515625" style="4" customWidth="1"/>
    <col min="3147" max="3147" width="1" style="4" customWidth="1"/>
    <col min="3148" max="3149" width="0" style="4" hidden="1" customWidth="1"/>
    <col min="3150" max="3150" width="1.7109375" style="4"/>
    <col min="3151" max="3156" width="1.28515625" style="4" customWidth="1"/>
    <col min="3157" max="3328" width="1.7109375" style="4"/>
    <col min="3329" max="3345" width="1.42578125" style="4" customWidth="1"/>
    <col min="3346" max="3346" width="7.28515625" style="4" customWidth="1"/>
    <col min="3347" max="3347" width="8.42578125" style="4" customWidth="1"/>
    <col min="3348" max="3348" width="6.140625" style="4" customWidth="1"/>
    <col min="3349" max="3353" width="1.7109375" style="4" customWidth="1"/>
    <col min="3354" max="3354" width="4.5703125" style="4" customWidth="1"/>
    <col min="3355" max="3360" width="1.7109375" style="4" customWidth="1"/>
    <col min="3361" max="3361" width="4.5703125" style="4" customWidth="1"/>
    <col min="3362" max="3366" width="1.42578125" style="4" customWidth="1"/>
    <col min="3367" max="3367" width="5.28515625" style="4" customWidth="1"/>
    <col min="3368" max="3380" width="1.42578125" style="4" customWidth="1"/>
    <col min="3381" max="3392" width="1.7109375" style="4" customWidth="1"/>
    <col min="3393" max="3399" width="1.42578125" style="4" customWidth="1"/>
    <col min="3400" max="3402" width="1.28515625" style="4" customWidth="1"/>
    <col min="3403" max="3403" width="1" style="4" customWidth="1"/>
    <col min="3404" max="3405" width="0" style="4" hidden="1" customWidth="1"/>
    <col min="3406" max="3406" width="1.7109375" style="4"/>
    <col min="3407" max="3412" width="1.28515625" style="4" customWidth="1"/>
    <col min="3413" max="3584" width="1.7109375" style="4"/>
    <col min="3585" max="3601" width="1.42578125" style="4" customWidth="1"/>
    <col min="3602" max="3602" width="7.28515625" style="4" customWidth="1"/>
    <col min="3603" max="3603" width="8.42578125" style="4" customWidth="1"/>
    <col min="3604" max="3604" width="6.140625" style="4" customWidth="1"/>
    <col min="3605" max="3609" width="1.7109375" style="4" customWidth="1"/>
    <col min="3610" max="3610" width="4.5703125" style="4" customWidth="1"/>
    <col min="3611" max="3616" width="1.7109375" style="4" customWidth="1"/>
    <col min="3617" max="3617" width="4.5703125" style="4" customWidth="1"/>
    <col min="3618" max="3622" width="1.42578125" style="4" customWidth="1"/>
    <col min="3623" max="3623" width="5.28515625" style="4" customWidth="1"/>
    <col min="3624" max="3636" width="1.42578125" style="4" customWidth="1"/>
    <col min="3637" max="3648" width="1.7109375" style="4" customWidth="1"/>
    <col min="3649" max="3655" width="1.42578125" style="4" customWidth="1"/>
    <col min="3656" max="3658" width="1.28515625" style="4" customWidth="1"/>
    <col min="3659" max="3659" width="1" style="4" customWidth="1"/>
    <col min="3660" max="3661" width="0" style="4" hidden="1" customWidth="1"/>
    <col min="3662" max="3662" width="1.7109375" style="4"/>
    <col min="3663" max="3668" width="1.28515625" style="4" customWidth="1"/>
    <col min="3669" max="3840" width="1.7109375" style="4"/>
    <col min="3841" max="3857" width="1.42578125" style="4" customWidth="1"/>
    <col min="3858" max="3858" width="7.28515625" style="4" customWidth="1"/>
    <col min="3859" max="3859" width="8.42578125" style="4" customWidth="1"/>
    <col min="3860" max="3860" width="6.140625" style="4" customWidth="1"/>
    <col min="3861" max="3865" width="1.7109375" style="4" customWidth="1"/>
    <col min="3866" max="3866" width="4.5703125" style="4" customWidth="1"/>
    <col min="3867" max="3872" width="1.7109375" style="4" customWidth="1"/>
    <col min="3873" max="3873" width="4.5703125" style="4" customWidth="1"/>
    <col min="3874" max="3878" width="1.42578125" style="4" customWidth="1"/>
    <col min="3879" max="3879" width="5.28515625" style="4" customWidth="1"/>
    <col min="3880" max="3892" width="1.42578125" style="4" customWidth="1"/>
    <col min="3893" max="3904" width="1.7109375" style="4" customWidth="1"/>
    <col min="3905" max="3911" width="1.42578125" style="4" customWidth="1"/>
    <col min="3912" max="3914" width="1.28515625" style="4" customWidth="1"/>
    <col min="3915" max="3915" width="1" style="4" customWidth="1"/>
    <col min="3916" max="3917" width="0" style="4" hidden="1" customWidth="1"/>
    <col min="3918" max="3918" width="1.7109375" style="4"/>
    <col min="3919" max="3924" width="1.28515625" style="4" customWidth="1"/>
    <col min="3925" max="4096" width="1.7109375" style="4"/>
    <col min="4097" max="4113" width="1.42578125" style="4" customWidth="1"/>
    <col min="4114" max="4114" width="7.28515625" style="4" customWidth="1"/>
    <col min="4115" max="4115" width="8.42578125" style="4" customWidth="1"/>
    <col min="4116" max="4116" width="6.140625" style="4" customWidth="1"/>
    <col min="4117" max="4121" width="1.7109375" style="4" customWidth="1"/>
    <col min="4122" max="4122" width="4.5703125" style="4" customWidth="1"/>
    <col min="4123" max="4128" width="1.7109375" style="4" customWidth="1"/>
    <col min="4129" max="4129" width="4.5703125" style="4" customWidth="1"/>
    <col min="4130" max="4134" width="1.42578125" style="4" customWidth="1"/>
    <col min="4135" max="4135" width="5.28515625" style="4" customWidth="1"/>
    <col min="4136" max="4148" width="1.42578125" style="4" customWidth="1"/>
    <col min="4149" max="4160" width="1.7109375" style="4" customWidth="1"/>
    <col min="4161" max="4167" width="1.42578125" style="4" customWidth="1"/>
    <col min="4168" max="4170" width="1.28515625" style="4" customWidth="1"/>
    <col min="4171" max="4171" width="1" style="4" customWidth="1"/>
    <col min="4172" max="4173" width="0" style="4" hidden="1" customWidth="1"/>
    <col min="4174" max="4174" width="1.7109375" style="4"/>
    <col min="4175" max="4180" width="1.28515625" style="4" customWidth="1"/>
    <col min="4181" max="4352" width="1.7109375" style="4"/>
    <col min="4353" max="4369" width="1.42578125" style="4" customWidth="1"/>
    <col min="4370" max="4370" width="7.28515625" style="4" customWidth="1"/>
    <col min="4371" max="4371" width="8.42578125" style="4" customWidth="1"/>
    <col min="4372" max="4372" width="6.140625" style="4" customWidth="1"/>
    <col min="4373" max="4377" width="1.7109375" style="4" customWidth="1"/>
    <col min="4378" max="4378" width="4.5703125" style="4" customWidth="1"/>
    <col min="4379" max="4384" width="1.7109375" style="4" customWidth="1"/>
    <col min="4385" max="4385" width="4.5703125" style="4" customWidth="1"/>
    <col min="4386" max="4390" width="1.42578125" style="4" customWidth="1"/>
    <col min="4391" max="4391" width="5.28515625" style="4" customWidth="1"/>
    <col min="4392" max="4404" width="1.42578125" style="4" customWidth="1"/>
    <col min="4405" max="4416" width="1.7109375" style="4" customWidth="1"/>
    <col min="4417" max="4423" width="1.42578125" style="4" customWidth="1"/>
    <col min="4424" max="4426" width="1.28515625" style="4" customWidth="1"/>
    <col min="4427" max="4427" width="1" style="4" customWidth="1"/>
    <col min="4428" max="4429" width="0" style="4" hidden="1" customWidth="1"/>
    <col min="4430" max="4430" width="1.7109375" style="4"/>
    <col min="4431" max="4436" width="1.28515625" style="4" customWidth="1"/>
    <col min="4437" max="4608" width="1.7109375" style="4"/>
    <col min="4609" max="4625" width="1.42578125" style="4" customWidth="1"/>
    <col min="4626" max="4626" width="7.28515625" style="4" customWidth="1"/>
    <col min="4627" max="4627" width="8.42578125" style="4" customWidth="1"/>
    <col min="4628" max="4628" width="6.140625" style="4" customWidth="1"/>
    <col min="4629" max="4633" width="1.7109375" style="4" customWidth="1"/>
    <col min="4634" max="4634" width="4.5703125" style="4" customWidth="1"/>
    <col min="4635" max="4640" width="1.7109375" style="4" customWidth="1"/>
    <col min="4641" max="4641" width="4.5703125" style="4" customWidth="1"/>
    <col min="4642" max="4646" width="1.42578125" style="4" customWidth="1"/>
    <col min="4647" max="4647" width="5.28515625" style="4" customWidth="1"/>
    <col min="4648" max="4660" width="1.42578125" style="4" customWidth="1"/>
    <col min="4661" max="4672" width="1.7109375" style="4" customWidth="1"/>
    <col min="4673" max="4679" width="1.42578125" style="4" customWidth="1"/>
    <col min="4680" max="4682" width="1.28515625" style="4" customWidth="1"/>
    <col min="4683" max="4683" width="1" style="4" customWidth="1"/>
    <col min="4684" max="4685" width="0" style="4" hidden="1" customWidth="1"/>
    <col min="4686" max="4686" width="1.7109375" style="4"/>
    <col min="4687" max="4692" width="1.28515625" style="4" customWidth="1"/>
    <col min="4693" max="4864" width="1.7109375" style="4"/>
    <col min="4865" max="4881" width="1.42578125" style="4" customWidth="1"/>
    <col min="4882" max="4882" width="7.28515625" style="4" customWidth="1"/>
    <col min="4883" max="4883" width="8.42578125" style="4" customWidth="1"/>
    <col min="4884" max="4884" width="6.140625" style="4" customWidth="1"/>
    <col min="4885" max="4889" width="1.7109375" style="4" customWidth="1"/>
    <col min="4890" max="4890" width="4.5703125" style="4" customWidth="1"/>
    <col min="4891" max="4896" width="1.7109375" style="4" customWidth="1"/>
    <col min="4897" max="4897" width="4.5703125" style="4" customWidth="1"/>
    <col min="4898" max="4902" width="1.42578125" style="4" customWidth="1"/>
    <col min="4903" max="4903" width="5.28515625" style="4" customWidth="1"/>
    <col min="4904" max="4916" width="1.42578125" style="4" customWidth="1"/>
    <col min="4917" max="4928" width="1.7109375" style="4" customWidth="1"/>
    <col min="4929" max="4935" width="1.42578125" style="4" customWidth="1"/>
    <col min="4936" max="4938" width="1.28515625" style="4" customWidth="1"/>
    <col min="4939" max="4939" width="1" style="4" customWidth="1"/>
    <col min="4940" max="4941" width="0" style="4" hidden="1" customWidth="1"/>
    <col min="4942" max="4942" width="1.7109375" style="4"/>
    <col min="4943" max="4948" width="1.28515625" style="4" customWidth="1"/>
    <col min="4949" max="5120" width="1.7109375" style="4"/>
    <col min="5121" max="5137" width="1.42578125" style="4" customWidth="1"/>
    <col min="5138" max="5138" width="7.28515625" style="4" customWidth="1"/>
    <col min="5139" max="5139" width="8.42578125" style="4" customWidth="1"/>
    <col min="5140" max="5140" width="6.140625" style="4" customWidth="1"/>
    <col min="5141" max="5145" width="1.7109375" style="4" customWidth="1"/>
    <col min="5146" max="5146" width="4.5703125" style="4" customWidth="1"/>
    <col min="5147" max="5152" width="1.7109375" style="4" customWidth="1"/>
    <col min="5153" max="5153" width="4.5703125" style="4" customWidth="1"/>
    <col min="5154" max="5158" width="1.42578125" style="4" customWidth="1"/>
    <col min="5159" max="5159" width="5.28515625" style="4" customWidth="1"/>
    <col min="5160" max="5172" width="1.42578125" style="4" customWidth="1"/>
    <col min="5173" max="5184" width="1.7109375" style="4" customWidth="1"/>
    <col min="5185" max="5191" width="1.42578125" style="4" customWidth="1"/>
    <col min="5192" max="5194" width="1.28515625" style="4" customWidth="1"/>
    <col min="5195" max="5195" width="1" style="4" customWidth="1"/>
    <col min="5196" max="5197" width="0" style="4" hidden="1" customWidth="1"/>
    <col min="5198" max="5198" width="1.7109375" style="4"/>
    <col min="5199" max="5204" width="1.28515625" style="4" customWidth="1"/>
    <col min="5205" max="5376" width="1.7109375" style="4"/>
    <col min="5377" max="5393" width="1.42578125" style="4" customWidth="1"/>
    <col min="5394" max="5394" width="7.28515625" style="4" customWidth="1"/>
    <col min="5395" max="5395" width="8.42578125" style="4" customWidth="1"/>
    <col min="5396" max="5396" width="6.140625" style="4" customWidth="1"/>
    <col min="5397" max="5401" width="1.7109375" style="4" customWidth="1"/>
    <col min="5402" max="5402" width="4.5703125" style="4" customWidth="1"/>
    <col min="5403" max="5408" width="1.7109375" style="4" customWidth="1"/>
    <col min="5409" max="5409" width="4.5703125" style="4" customWidth="1"/>
    <col min="5410" max="5414" width="1.42578125" style="4" customWidth="1"/>
    <col min="5415" max="5415" width="5.28515625" style="4" customWidth="1"/>
    <col min="5416" max="5428" width="1.42578125" style="4" customWidth="1"/>
    <col min="5429" max="5440" width="1.7109375" style="4" customWidth="1"/>
    <col min="5441" max="5447" width="1.42578125" style="4" customWidth="1"/>
    <col min="5448" max="5450" width="1.28515625" style="4" customWidth="1"/>
    <col min="5451" max="5451" width="1" style="4" customWidth="1"/>
    <col min="5452" max="5453" width="0" style="4" hidden="1" customWidth="1"/>
    <col min="5454" max="5454" width="1.7109375" style="4"/>
    <col min="5455" max="5460" width="1.28515625" style="4" customWidth="1"/>
    <col min="5461" max="5632" width="1.7109375" style="4"/>
    <col min="5633" max="5649" width="1.42578125" style="4" customWidth="1"/>
    <col min="5650" max="5650" width="7.28515625" style="4" customWidth="1"/>
    <col min="5651" max="5651" width="8.42578125" style="4" customWidth="1"/>
    <col min="5652" max="5652" width="6.140625" style="4" customWidth="1"/>
    <col min="5653" max="5657" width="1.7109375" style="4" customWidth="1"/>
    <col min="5658" max="5658" width="4.5703125" style="4" customWidth="1"/>
    <col min="5659" max="5664" width="1.7109375" style="4" customWidth="1"/>
    <col min="5665" max="5665" width="4.5703125" style="4" customWidth="1"/>
    <col min="5666" max="5670" width="1.42578125" style="4" customWidth="1"/>
    <col min="5671" max="5671" width="5.28515625" style="4" customWidth="1"/>
    <col min="5672" max="5684" width="1.42578125" style="4" customWidth="1"/>
    <col min="5685" max="5696" width="1.7109375" style="4" customWidth="1"/>
    <col min="5697" max="5703" width="1.42578125" style="4" customWidth="1"/>
    <col min="5704" max="5706" width="1.28515625" style="4" customWidth="1"/>
    <col min="5707" max="5707" width="1" style="4" customWidth="1"/>
    <col min="5708" max="5709" width="0" style="4" hidden="1" customWidth="1"/>
    <col min="5710" max="5710" width="1.7109375" style="4"/>
    <col min="5711" max="5716" width="1.28515625" style="4" customWidth="1"/>
    <col min="5717" max="5888" width="1.7109375" style="4"/>
    <col min="5889" max="5905" width="1.42578125" style="4" customWidth="1"/>
    <col min="5906" max="5906" width="7.28515625" style="4" customWidth="1"/>
    <col min="5907" max="5907" width="8.42578125" style="4" customWidth="1"/>
    <col min="5908" max="5908" width="6.140625" style="4" customWidth="1"/>
    <col min="5909" max="5913" width="1.7109375" style="4" customWidth="1"/>
    <col min="5914" max="5914" width="4.5703125" style="4" customWidth="1"/>
    <col min="5915" max="5920" width="1.7109375" style="4" customWidth="1"/>
    <col min="5921" max="5921" width="4.5703125" style="4" customWidth="1"/>
    <col min="5922" max="5926" width="1.42578125" style="4" customWidth="1"/>
    <col min="5927" max="5927" width="5.28515625" style="4" customWidth="1"/>
    <col min="5928" max="5940" width="1.42578125" style="4" customWidth="1"/>
    <col min="5941" max="5952" width="1.7109375" style="4" customWidth="1"/>
    <col min="5953" max="5959" width="1.42578125" style="4" customWidth="1"/>
    <col min="5960" max="5962" width="1.28515625" style="4" customWidth="1"/>
    <col min="5963" max="5963" width="1" style="4" customWidth="1"/>
    <col min="5964" max="5965" width="0" style="4" hidden="1" customWidth="1"/>
    <col min="5966" max="5966" width="1.7109375" style="4"/>
    <col min="5967" max="5972" width="1.28515625" style="4" customWidth="1"/>
    <col min="5973" max="6144" width="1.7109375" style="4"/>
    <col min="6145" max="6161" width="1.42578125" style="4" customWidth="1"/>
    <col min="6162" max="6162" width="7.28515625" style="4" customWidth="1"/>
    <col min="6163" max="6163" width="8.42578125" style="4" customWidth="1"/>
    <col min="6164" max="6164" width="6.140625" style="4" customWidth="1"/>
    <col min="6165" max="6169" width="1.7109375" style="4" customWidth="1"/>
    <col min="6170" max="6170" width="4.5703125" style="4" customWidth="1"/>
    <col min="6171" max="6176" width="1.7109375" style="4" customWidth="1"/>
    <col min="6177" max="6177" width="4.5703125" style="4" customWidth="1"/>
    <col min="6178" max="6182" width="1.42578125" style="4" customWidth="1"/>
    <col min="6183" max="6183" width="5.28515625" style="4" customWidth="1"/>
    <col min="6184" max="6196" width="1.42578125" style="4" customWidth="1"/>
    <col min="6197" max="6208" width="1.7109375" style="4" customWidth="1"/>
    <col min="6209" max="6215" width="1.42578125" style="4" customWidth="1"/>
    <col min="6216" max="6218" width="1.28515625" style="4" customWidth="1"/>
    <col min="6219" max="6219" width="1" style="4" customWidth="1"/>
    <col min="6220" max="6221" width="0" style="4" hidden="1" customWidth="1"/>
    <col min="6222" max="6222" width="1.7109375" style="4"/>
    <col min="6223" max="6228" width="1.28515625" style="4" customWidth="1"/>
    <col min="6229" max="6400" width="1.7109375" style="4"/>
    <col min="6401" max="6417" width="1.42578125" style="4" customWidth="1"/>
    <col min="6418" max="6418" width="7.28515625" style="4" customWidth="1"/>
    <col min="6419" max="6419" width="8.42578125" style="4" customWidth="1"/>
    <col min="6420" max="6420" width="6.140625" style="4" customWidth="1"/>
    <col min="6421" max="6425" width="1.7109375" style="4" customWidth="1"/>
    <col min="6426" max="6426" width="4.5703125" style="4" customWidth="1"/>
    <col min="6427" max="6432" width="1.7109375" style="4" customWidth="1"/>
    <col min="6433" max="6433" width="4.5703125" style="4" customWidth="1"/>
    <col min="6434" max="6438" width="1.42578125" style="4" customWidth="1"/>
    <col min="6439" max="6439" width="5.28515625" style="4" customWidth="1"/>
    <col min="6440" max="6452" width="1.42578125" style="4" customWidth="1"/>
    <col min="6453" max="6464" width="1.7109375" style="4" customWidth="1"/>
    <col min="6465" max="6471" width="1.42578125" style="4" customWidth="1"/>
    <col min="6472" max="6474" width="1.28515625" style="4" customWidth="1"/>
    <col min="6475" max="6475" width="1" style="4" customWidth="1"/>
    <col min="6476" max="6477" width="0" style="4" hidden="1" customWidth="1"/>
    <col min="6478" max="6478" width="1.7109375" style="4"/>
    <col min="6479" max="6484" width="1.28515625" style="4" customWidth="1"/>
    <col min="6485" max="6656" width="1.7109375" style="4"/>
    <col min="6657" max="6673" width="1.42578125" style="4" customWidth="1"/>
    <col min="6674" max="6674" width="7.28515625" style="4" customWidth="1"/>
    <col min="6675" max="6675" width="8.42578125" style="4" customWidth="1"/>
    <col min="6676" max="6676" width="6.140625" style="4" customWidth="1"/>
    <col min="6677" max="6681" width="1.7109375" style="4" customWidth="1"/>
    <col min="6682" max="6682" width="4.5703125" style="4" customWidth="1"/>
    <col min="6683" max="6688" width="1.7109375" style="4" customWidth="1"/>
    <col min="6689" max="6689" width="4.5703125" style="4" customWidth="1"/>
    <col min="6690" max="6694" width="1.42578125" style="4" customWidth="1"/>
    <col min="6695" max="6695" width="5.28515625" style="4" customWidth="1"/>
    <col min="6696" max="6708" width="1.42578125" style="4" customWidth="1"/>
    <col min="6709" max="6720" width="1.7109375" style="4" customWidth="1"/>
    <col min="6721" max="6727" width="1.42578125" style="4" customWidth="1"/>
    <col min="6728" max="6730" width="1.28515625" style="4" customWidth="1"/>
    <col min="6731" max="6731" width="1" style="4" customWidth="1"/>
    <col min="6732" max="6733" width="0" style="4" hidden="1" customWidth="1"/>
    <col min="6734" max="6734" width="1.7109375" style="4"/>
    <col min="6735" max="6740" width="1.28515625" style="4" customWidth="1"/>
    <col min="6741" max="6912" width="1.7109375" style="4"/>
    <col min="6913" max="6929" width="1.42578125" style="4" customWidth="1"/>
    <col min="6930" max="6930" width="7.28515625" style="4" customWidth="1"/>
    <col min="6931" max="6931" width="8.42578125" style="4" customWidth="1"/>
    <col min="6932" max="6932" width="6.140625" style="4" customWidth="1"/>
    <col min="6933" max="6937" width="1.7109375" style="4" customWidth="1"/>
    <col min="6938" max="6938" width="4.5703125" style="4" customWidth="1"/>
    <col min="6939" max="6944" width="1.7109375" style="4" customWidth="1"/>
    <col min="6945" max="6945" width="4.5703125" style="4" customWidth="1"/>
    <col min="6946" max="6950" width="1.42578125" style="4" customWidth="1"/>
    <col min="6951" max="6951" width="5.28515625" style="4" customWidth="1"/>
    <col min="6952" max="6964" width="1.42578125" style="4" customWidth="1"/>
    <col min="6965" max="6976" width="1.7109375" style="4" customWidth="1"/>
    <col min="6977" max="6983" width="1.42578125" style="4" customWidth="1"/>
    <col min="6984" max="6986" width="1.28515625" style="4" customWidth="1"/>
    <col min="6987" max="6987" width="1" style="4" customWidth="1"/>
    <col min="6988" max="6989" width="0" style="4" hidden="1" customWidth="1"/>
    <col min="6990" max="6990" width="1.7109375" style="4"/>
    <col min="6991" max="6996" width="1.28515625" style="4" customWidth="1"/>
    <col min="6997" max="7168" width="1.7109375" style="4"/>
    <col min="7169" max="7185" width="1.42578125" style="4" customWidth="1"/>
    <col min="7186" max="7186" width="7.28515625" style="4" customWidth="1"/>
    <col min="7187" max="7187" width="8.42578125" style="4" customWidth="1"/>
    <col min="7188" max="7188" width="6.140625" style="4" customWidth="1"/>
    <col min="7189" max="7193" width="1.7109375" style="4" customWidth="1"/>
    <col min="7194" max="7194" width="4.5703125" style="4" customWidth="1"/>
    <col min="7195" max="7200" width="1.7109375" style="4" customWidth="1"/>
    <col min="7201" max="7201" width="4.5703125" style="4" customWidth="1"/>
    <col min="7202" max="7206" width="1.42578125" style="4" customWidth="1"/>
    <col min="7207" max="7207" width="5.28515625" style="4" customWidth="1"/>
    <col min="7208" max="7220" width="1.42578125" style="4" customWidth="1"/>
    <col min="7221" max="7232" width="1.7109375" style="4" customWidth="1"/>
    <col min="7233" max="7239" width="1.42578125" style="4" customWidth="1"/>
    <col min="7240" max="7242" width="1.28515625" style="4" customWidth="1"/>
    <col min="7243" max="7243" width="1" style="4" customWidth="1"/>
    <col min="7244" max="7245" width="0" style="4" hidden="1" customWidth="1"/>
    <col min="7246" max="7246" width="1.7109375" style="4"/>
    <col min="7247" max="7252" width="1.28515625" style="4" customWidth="1"/>
    <col min="7253" max="7424" width="1.7109375" style="4"/>
    <col min="7425" max="7441" width="1.42578125" style="4" customWidth="1"/>
    <col min="7442" max="7442" width="7.28515625" style="4" customWidth="1"/>
    <col min="7443" max="7443" width="8.42578125" style="4" customWidth="1"/>
    <col min="7444" max="7444" width="6.140625" style="4" customWidth="1"/>
    <col min="7445" max="7449" width="1.7109375" style="4" customWidth="1"/>
    <col min="7450" max="7450" width="4.5703125" style="4" customWidth="1"/>
    <col min="7451" max="7456" width="1.7109375" style="4" customWidth="1"/>
    <col min="7457" max="7457" width="4.5703125" style="4" customWidth="1"/>
    <col min="7458" max="7462" width="1.42578125" style="4" customWidth="1"/>
    <col min="7463" max="7463" width="5.28515625" style="4" customWidth="1"/>
    <col min="7464" max="7476" width="1.42578125" style="4" customWidth="1"/>
    <col min="7477" max="7488" width="1.7109375" style="4" customWidth="1"/>
    <col min="7489" max="7495" width="1.42578125" style="4" customWidth="1"/>
    <col min="7496" max="7498" width="1.28515625" style="4" customWidth="1"/>
    <col min="7499" max="7499" width="1" style="4" customWidth="1"/>
    <col min="7500" max="7501" width="0" style="4" hidden="1" customWidth="1"/>
    <col min="7502" max="7502" width="1.7109375" style="4"/>
    <col min="7503" max="7508" width="1.28515625" style="4" customWidth="1"/>
    <col min="7509" max="7680" width="1.7109375" style="4"/>
    <col min="7681" max="7697" width="1.42578125" style="4" customWidth="1"/>
    <col min="7698" max="7698" width="7.28515625" style="4" customWidth="1"/>
    <col min="7699" max="7699" width="8.42578125" style="4" customWidth="1"/>
    <col min="7700" max="7700" width="6.140625" style="4" customWidth="1"/>
    <col min="7701" max="7705" width="1.7109375" style="4" customWidth="1"/>
    <col min="7706" max="7706" width="4.5703125" style="4" customWidth="1"/>
    <col min="7707" max="7712" width="1.7109375" style="4" customWidth="1"/>
    <col min="7713" max="7713" width="4.5703125" style="4" customWidth="1"/>
    <col min="7714" max="7718" width="1.42578125" style="4" customWidth="1"/>
    <col min="7719" max="7719" width="5.28515625" style="4" customWidth="1"/>
    <col min="7720" max="7732" width="1.42578125" style="4" customWidth="1"/>
    <col min="7733" max="7744" width="1.7109375" style="4" customWidth="1"/>
    <col min="7745" max="7751" width="1.42578125" style="4" customWidth="1"/>
    <col min="7752" max="7754" width="1.28515625" style="4" customWidth="1"/>
    <col min="7755" max="7755" width="1" style="4" customWidth="1"/>
    <col min="7756" max="7757" width="0" style="4" hidden="1" customWidth="1"/>
    <col min="7758" max="7758" width="1.7109375" style="4"/>
    <col min="7759" max="7764" width="1.28515625" style="4" customWidth="1"/>
    <col min="7765" max="7936" width="1.7109375" style="4"/>
    <col min="7937" max="7953" width="1.42578125" style="4" customWidth="1"/>
    <col min="7954" max="7954" width="7.28515625" style="4" customWidth="1"/>
    <col min="7955" max="7955" width="8.42578125" style="4" customWidth="1"/>
    <col min="7956" max="7956" width="6.140625" style="4" customWidth="1"/>
    <col min="7957" max="7961" width="1.7109375" style="4" customWidth="1"/>
    <col min="7962" max="7962" width="4.5703125" style="4" customWidth="1"/>
    <col min="7963" max="7968" width="1.7109375" style="4" customWidth="1"/>
    <col min="7969" max="7969" width="4.5703125" style="4" customWidth="1"/>
    <col min="7970" max="7974" width="1.42578125" style="4" customWidth="1"/>
    <col min="7975" max="7975" width="5.28515625" style="4" customWidth="1"/>
    <col min="7976" max="7988" width="1.42578125" style="4" customWidth="1"/>
    <col min="7989" max="8000" width="1.7109375" style="4" customWidth="1"/>
    <col min="8001" max="8007" width="1.42578125" style="4" customWidth="1"/>
    <col min="8008" max="8010" width="1.28515625" style="4" customWidth="1"/>
    <col min="8011" max="8011" width="1" style="4" customWidth="1"/>
    <col min="8012" max="8013" width="0" style="4" hidden="1" customWidth="1"/>
    <col min="8014" max="8014" width="1.7109375" style="4"/>
    <col min="8015" max="8020" width="1.28515625" style="4" customWidth="1"/>
    <col min="8021" max="8192" width="1.7109375" style="4"/>
    <col min="8193" max="8209" width="1.42578125" style="4" customWidth="1"/>
    <col min="8210" max="8210" width="7.28515625" style="4" customWidth="1"/>
    <col min="8211" max="8211" width="8.42578125" style="4" customWidth="1"/>
    <col min="8212" max="8212" width="6.140625" style="4" customWidth="1"/>
    <col min="8213" max="8217" width="1.7109375" style="4" customWidth="1"/>
    <col min="8218" max="8218" width="4.5703125" style="4" customWidth="1"/>
    <col min="8219" max="8224" width="1.7109375" style="4" customWidth="1"/>
    <col min="8225" max="8225" width="4.5703125" style="4" customWidth="1"/>
    <col min="8226" max="8230" width="1.42578125" style="4" customWidth="1"/>
    <col min="8231" max="8231" width="5.28515625" style="4" customWidth="1"/>
    <col min="8232" max="8244" width="1.42578125" style="4" customWidth="1"/>
    <col min="8245" max="8256" width="1.7109375" style="4" customWidth="1"/>
    <col min="8257" max="8263" width="1.42578125" style="4" customWidth="1"/>
    <col min="8264" max="8266" width="1.28515625" style="4" customWidth="1"/>
    <col min="8267" max="8267" width="1" style="4" customWidth="1"/>
    <col min="8268" max="8269" width="0" style="4" hidden="1" customWidth="1"/>
    <col min="8270" max="8270" width="1.7109375" style="4"/>
    <col min="8271" max="8276" width="1.28515625" style="4" customWidth="1"/>
    <col min="8277" max="8448" width="1.7109375" style="4"/>
    <col min="8449" max="8465" width="1.42578125" style="4" customWidth="1"/>
    <col min="8466" max="8466" width="7.28515625" style="4" customWidth="1"/>
    <col min="8467" max="8467" width="8.42578125" style="4" customWidth="1"/>
    <col min="8468" max="8468" width="6.140625" style="4" customWidth="1"/>
    <col min="8469" max="8473" width="1.7109375" style="4" customWidth="1"/>
    <col min="8474" max="8474" width="4.5703125" style="4" customWidth="1"/>
    <col min="8475" max="8480" width="1.7109375" style="4" customWidth="1"/>
    <col min="8481" max="8481" width="4.5703125" style="4" customWidth="1"/>
    <col min="8482" max="8486" width="1.42578125" style="4" customWidth="1"/>
    <col min="8487" max="8487" width="5.28515625" style="4" customWidth="1"/>
    <col min="8488" max="8500" width="1.42578125" style="4" customWidth="1"/>
    <col min="8501" max="8512" width="1.7109375" style="4" customWidth="1"/>
    <col min="8513" max="8519" width="1.42578125" style="4" customWidth="1"/>
    <col min="8520" max="8522" width="1.28515625" style="4" customWidth="1"/>
    <col min="8523" max="8523" width="1" style="4" customWidth="1"/>
    <col min="8524" max="8525" width="0" style="4" hidden="1" customWidth="1"/>
    <col min="8526" max="8526" width="1.7109375" style="4"/>
    <col min="8527" max="8532" width="1.28515625" style="4" customWidth="1"/>
    <col min="8533" max="8704" width="1.7109375" style="4"/>
    <col min="8705" max="8721" width="1.42578125" style="4" customWidth="1"/>
    <col min="8722" max="8722" width="7.28515625" style="4" customWidth="1"/>
    <col min="8723" max="8723" width="8.42578125" style="4" customWidth="1"/>
    <col min="8724" max="8724" width="6.140625" style="4" customWidth="1"/>
    <col min="8725" max="8729" width="1.7109375" style="4" customWidth="1"/>
    <col min="8730" max="8730" width="4.5703125" style="4" customWidth="1"/>
    <col min="8731" max="8736" width="1.7109375" style="4" customWidth="1"/>
    <col min="8737" max="8737" width="4.5703125" style="4" customWidth="1"/>
    <col min="8738" max="8742" width="1.42578125" style="4" customWidth="1"/>
    <col min="8743" max="8743" width="5.28515625" style="4" customWidth="1"/>
    <col min="8744" max="8756" width="1.42578125" style="4" customWidth="1"/>
    <col min="8757" max="8768" width="1.7109375" style="4" customWidth="1"/>
    <col min="8769" max="8775" width="1.42578125" style="4" customWidth="1"/>
    <col min="8776" max="8778" width="1.28515625" style="4" customWidth="1"/>
    <col min="8779" max="8779" width="1" style="4" customWidth="1"/>
    <col min="8780" max="8781" width="0" style="4" hidden="1" customWidth="1"/>
    <col min="8782" max="8782" width="1.7109375" style="4"/>
    <col min="8783" max="8788" width="1.28515625" style="4" customWidth="1"/>
    <col min="8789" max="8960" width="1.7109375" style="4"/>
    <col min="8961" max="8977" width="1.42578125" style="4" customWidth="1"/>
    <col min="8978" max="8978" width="7.28515625" style="4" customWidth="1"/>
    <col min="8979" max="8979" width="8.42578125" style="4" customWidth="1"/>
    <col min="8980" max="8980" width="6.140625" style="4" customWidth="1"/>
    <col min="8981" max="8985" width="1.7109375" style="4" customWidth="1"/>
    <col min="8986" max="8986" width="4.5703125" style="4" customWidth="1"/>
    <col min="8987" max="8992" width="1.7109375" style="4" customWidth="1"/>
    <col min="8993" max="8993" width="4.5703125" style="4" customWidth="1"/>
    <col min="8994" max="8998" width="1.42578125" style="4" customWidth="1"/>
    <col min="8999" max="8999" width="5.28515625" style="4" customWidth="1"/>
    <col min="9000" max="9012" width="1.42578125" style="4" customWidth="1"/>
    <col min="9013" max="9024" width="1.7109375" style="4" customWidth="1"/>
    <col min="9025" max="9031" width="1.42578125" style="4" customWidth="1"/>
    <col min="9032" max="9034" width="1.28515625" style="4" customWidth="1"/>
    <col min="9035" max="9035" width="1" style="4" customWidth="1"/>
    <col min="9036" max="9037" width="0" style="4" hidden="1" customWidth="1"/>
    <col min="9038" max="9038" width="1.7109375" style="4"/>
    <col min="9039" max="9044" width="1.28515625" style="4" customWidth="1"/>
    <col min="9045" max="9216" width="1.7109375" style="4"/>
    <col min="9217" max="9233" width="1.42578125" style="4" customWidth="1"/>
    <col min="9234" max="9234" width="7.28515625" style="4" customWidth="1"/>
    <col min="9235" max="9235" width="8.42578125" style="4" customWidth="1"/>
    <col min="9236" max="9236" width="6.140625" style="4" customWidth="1"/>
    <col min="9237" max="9241" width="1.7109375" style="4" customWidth="1"/>
    <col min="9242" max="9242" width="4.5703125" style="4" customWidth="1"/>
    <col min="9243" max="9248" width="1.7109375" style="4" customWidth="1"/>
    <col min="9249" max="9249" width="4.5703125" style="4" customWidth="1"/>
    <col min="9250" max="9254" width="1.42578125" style="4" customWidth="1"/>
    <col min="9255" max="9255" width="5.28515625" style="4" customWidth="1"/>
    <col min="9256" max="9268" width="1.42578125" style="4" customWidth="1"/>
    <col min="9269" max="9280" width="1.7109375" style="4" customWidth="1"/>
    <col min="9281" max="9287" width="1.42578125" style="4" customWidth="1"/>
    <col min="9288" max="9290" width="1.28515625" style="4" customWidth="1"/>
    <col min="9291" max="9291" width="1" style="4" customWidth="1"/>
    <col min="9292" max="9293" width="0" style="4" hidden="1" customWidth="1"/>
    <col min="9294" max="9294" width="1.7109375" style="4"/>
    <col min="9295" max="9300" width="1.28515625" style="4" customWidth="1"/>
    <col min="9301" max="9472" width="1.7109375" style="4"/>
    <col min="9473" max="9489" width="1.42578125" style="4" customWidth="1"/>
    <col min="9490" max="9490" width="7.28515625" style="4" customWidth="1"/>
    <col min="9491" max="9491" width="8.42578125" style="4" customWidth="1"/>
    <col min="9492" max="9492" width="6.140625" style="4" customWidth="1"/>
    <col min="9493" max="9497" width="1.7109375" style="4" customWidth="1"/>
    <col min="9498" max="9498" width="4.5703125" style="4" customWidth="1"/>
    <col min="9499" max="9504" width="1.7109375" style="4" customWidth="1"/>
    <col min="9505" max="9505" width="4.5703125" style="4" customWidth="1"/>
    <col min="9506" max="9510" width="1.42578125" style="4" customWidth="1"/>
    <col min="9511" max="9511" width="5.28515625" style="4" customWidth="1"/>
    <col min="9512" max="9524" width="1.42578125" style="4" customWidth="1"/>
    <col min="9525" max="9536" width="1.7109375" style="4" customWidth="1"/>
    <col min="9537" max="9543" width="1.42578125" style="4" customWidth="1"/>
    <col min="9544" max="9546" width="1.28515625" style="4" customWidth="1"/>
    <col min="9547" max="9547" width="1" style="4" customWidth="1"/>
    <col min="9548" max="9549" width="0" style="4" hidden="1" customWidth="1"/>
    <col min="9550" max="9550" width="1.7109375" style="4"/>
    <col min="9551" max="9556" width="1.28515625" style="4" customWidth="1"/>
    <col min="9557" max="9728" width="1.7109375" style="4"/>
    <col min="9729" max="9745" width="1.42578125" style="4" customWidth="1"/>
    <col min="9746" max="9746" width="7.28515625" style="4" customWidth="1"/>
    <col min="9747" max="9747" width="8.42578125" style="4" customWidth="1"/>
    <col min="9748" max="9748" width="6.140625" style="4" customWidth="1"/>
    <col min="9749" max="9753" width="1.7109375" style="4" customWidth="1"/>
    <col min="9754" max="9754" width="4.5703125" style="4" customWidth="1"/>
    <col min="9755" max="9760" width="1.7109375" style="4" customWidth="1"/>
    <col min="9761" max="9761" width="4.5703125" style="4" customWidth="1"/>
    <col min="9762" max="9766" width="1.42578125" style="4" customWidth="1"/>
    <col min="9767" max="9767" width="5.28515625" style="4" customWidth="1"/>
    <col min="9768" max="9780" width="1.42578125" style="4" customWidth="1"/>
    <col min="9781" max="9792" width="1.7109375" style="4" customWidth="1"/>
    <col min="9793" max="9799" width="1.42578125" style="4" customWidth="1"/>
    <col min="9800" max="9802" width="1.28515625" style="4" customWidth="1"/>
    <col min="9803" max="9803" width="1" style="4" customWidth="1"/>
    <col min="9804" max="9805" width="0" style="4" hidden="1" customWidth="1"/>
    <col min="9806" max="9806" width="1.7109375" style="4"/>
    <col min="9807" max="9812" width="1.28515625" style="4" customWidth="1"/>
    <col min="9813" max="9984" width="1.7109375" style="4"/>
    <col min="9985" max="10001" width="1.42578125" style="4" customWidth="1"/>
    <col min="10002" max="10002" width="7.28515625" style="4" customWidth="1"/>
    <col min="10003" max="10003" width="8.42578125" style="4" customWidth="1"/>
    <col min="10004" max="10004" width="6.140625" style="4" customWidth="1"/>
    <col min="10005" max="10009" width="1.7109375" style="4" customWidth="1"/>
    <col min="10010" max="10010" width="4.5703125" style="4" customWidth="1"/>
    <col min="10011" max="10016" width="1.7109375" style="4" customWidth="1"/>
    <col min="10017" max="10017" width="4.5703125" style="4" customWidth="1"/>
    <col min="10018" max="10022" width="1.42578125" style="4" customWidth="1"/>
    <col min="10023" max="10023" width="5.28515625" style="4" customWidth="1"/>
    <col min="10024" max="10036" width="1.42578125" style="4" customWidth="1"/>
    <col min="10037" max="10048" width="1.7109375" style="4" customWidth="1"/>
    <col min="10049" max="10055" width="1.42578125" style="4" customWidth="1"/>
    <col min="10056" max="10058" width="1.28515625" style="4" customWidth="1"/>
    <col min="10059" max="10059" width="1" style="4" customWidth="1"/>
    <col min="10060" max="10061" width="0" style="4" hidden="1" customWidth="1"/>
    <col min="10062" max="10062" width="1.7109375" style="4"/>
    <col min="10063" max="10068" width="1.28515625" style="4" customWidth="1"/>
    <col min="10069" max="10240" width="1.7109375" style="4"/>
    <col min="10241" max="10257" width="1.42578125" style="4" customWidth="1"/>
    <col min="10258" max="10258" width="7.28515625" style="4" customWidth="1"/>
    <col min="10259" max="10259" width="8.42578125" style="4" customWidth="1"/>
    <col min="10260" max="10260" width="6.140625" style="4" customWidth="1"/>
    <col min="10261" max="10265" width="1.7109375" style="4" customWidth="1"/>
    <col min="10266" max="10266" width="4.5703125" style="4" customWidth="1"/>
    <col min="10267" max="10272" width="1.7109375" style="4" customWidth="1"/>
    <col min="10273" max="10273" width="4.5703125" style="4" customWidth="1"/>
    <col min="10274" max="10278" width="1.42578125" style="4" customWidth="1"/>
    <col min="10279" max="10279" width="5.28515625" style="4" customWidth="1"/>
    <col min="10280" max="10292" width="1.42578125" style="4" customWidth="1"/>
    <col min="10293" max="10304" width="1.7109375" style="4" customWidth="1"/>
    <col min="10305" max="10311" width="1.42578125" style="4" customWidth="1"/>
    <col min="10312" max="10314" width="1.28515625" style="4" customWidth="1"/>
    <col min="10315" max="10315" width="1" style="4" customWidth="1"/>
    <col min="10316" max="10317" width="0" style="4" hidden="1" customWidth="1"/>
    <col min="10318" max="10318" width="1.7109375" style="4"/>
    <col min="10319" max="10324" width="1.28515625" style="4" customWidth="1"/>
    <col min="10325" max="10496" width="1.7109375" style="4"/>
    <col min="10497" max="10513" width="1.42578125" style="4" customWidth="1"/>
    <col min="10514" max="10514" width="7.28515625" style="4" customWidth="1"/>
    <col min="10515" max="10515" width="8.42578125" style="4" customWidth="1"/>
    <col min="10516" max="10516" width="6.140625" style="4" customWidth="1"/>
    <col min="10517" max="10521" width="1.7109375" style="4" customWidth="1"/>
    <col min="10522" max="10522" width="4.5703125" style="4" customWidth="1"/>
    <col min="10523" max="10528" width="1.7109375" style="4" customWidth="1"/>
    <col min="10529" max="10529" width="4.5703125" style="4" customWidth="1"/>
    <col min="10530" max="10534" width="1.42578125" style="4" customWidth="1"/>
    <col min="10535" max="10535" width="5.28515625" style="4" customWidth="1"/>
    <col min="10536" max="10548" width="1.42578125" style="4" customWidth="1"/>
    <col min="10549" max="10560" width="1.7109375" style="4" customWidth="1"/>
    <col min="10561" max="10567" width="1.42578125" style="4" customWidth="1"/>
    <col min="10568" max="10570" width="1.28515625" style="4" customWidth="1"/>
    <col min="10571" max="10571" width="1" style="4" customWidth="1"/>
    <col min="10572" max="10573" width="0" style="4" hidden="1" customWidth="1"/>
    <col min="10574" max="10574" width="1.7109375" style="4"/>
    <col min="10575" max="10580" width="1.28515625" style="4" customWidth="1"/>
    <col min="10581" max="10752" width="1.7109375" style="4"/>
    <col min="10753" max="10769" width="1.42578125" style="4" customWidth="1"/>
    <col min="10770" max="10770" width="7.28515625" style="4" customWidth="1"/>
    <col min="10771" max="10771" width="8.42578125" style="4" customWidth="1"/>
    <col min="10772" max="10772" width="6.140625" style="4" customWidth="1"/>
    <col min="10773" max="10777" width="1.7109375" style="4" customWidth="1"/>
    <col min="10778" max="10778" width="4.5703125" style="4" customWidth="1"/>
    <col min="10779" max="10784" width="1.7109375" style="4" customWidth="1"/>
    <col min="10785" max="10785" width="4.5703125" style="4" customWidth="1"/>
    <col min="10786" max="10790" width="1.42578125" style="4" customWidth="1"/>
    <col min="10791" max="10791" width="5.28515625" style="4" customWidth="1"/>
    <col min="10792" max="10804" width="1.42578125" style="4" customWidth="1"/>
    <col min="10805" max="10816" width="1.7109375" style="4" customWidth="1"/>
    <col min="10817" max="10823" width="1.42578125" style="4" customWidth="1"/>
    <col min="10824" max="10826" width="1.28515625" style="4" customWidth="1"/>
    <col min="10827" max="10827" width="1" style="4" customWidth="1"/>
    <col min="10828" max="10829" width="0" style="4" hidden="1" customWidth="1"/>
    <col min="10830" max="10830" width="1.7109375" style="4"/>
    <col min="10831" max="10836" width="1.28515625" style="4" customWidth="1"/>
    <col min="10837" max="11008" width="1.7109375" style="4"/>
    <col min="11009" max="11025" width="1.42578125" style="4" customWidth="1"/>
    <col min="11026" max="11026" width="7.28515625" style="4" customWidth="1"/>
    <col min="11027" max="11027" width="8.42578125" style="4" customWidth="1"/>
    <col min="11028" max="11028" width="6.140625" style="4" customWidth="1"/>
    <col min="11029" max="11033" width="1.7109375" style="4" customWidth="1"/>
    <col min="11034" max="11034" width="4.5703125" style="4" customWidth="1"/>
    <col min="11035" max="11040" width="1.7109375" style="4" customWidth="1"/>
    <col min="11041" max="11041" width="4.5703125" style="4" customWidth="1"/>
    <col min="11042" max="11046" width="1.42578125" style="4" customWidth="1"/>
    <col min="11047" max="11047" width="5.28515625" style="4" customWidth="1"/>
    <col min="11048" max="11060" width="1.42578125" style="4" customWidth="1"/>
    <col min="11061" max="11072" width="1.7109375" style="4" customWidth="1"/>
    <col min="11073" max="11079" width="1.42578125" style="4" customWidth="1"/>
    <col min="11080" max="11082" width="1.28515625" style="4" customWidth="1"/>
    <col min="11083" max="11083" width="1" style="4" customWidth="1"/>
    <col min="11084" max="11085" width="0" style="4" hidden="1" customWidth="1"/>
    <col min="11086" max="11086" width="1.7109375" style="4"/>
    <col min="11087" max="11092" width="1.28515625" style="4" customWidth="1"/>
    <col min="11093" max="11264" width="1.7109375" style="4"/>
    <col min="11265" max="11281" width="1.42578125" style="4" customWidth="1"/>
    <col min="11282" max="11282" width="7.28515625" style="4" customWidth="1"/>
    <col min="11283" max="11283" width="8.42578125" style="4" customWidth="1"/>
    <col min="11284" max="11284" width="6.140625" style="4" customWidth="1"/>
    <col min="11285" max="11289" width="1.7109375" style="4" customWidth="1"/>
    <col min="11290" max="11290" width="4.5703125" style="4" customWidth="1"/>
    <col min="11291" max="11296" width="1.7109375" style="4" customWidth="1"/>
    <col min="11297" max="11297" width="4.5703125" style="4" customWidth="1"/>
    <col min="11298" max="11302" width="1.42578125" style="4" customWidth="1"/>
    <col min="11303" max="11303" width="5.28515625" style="4" customWidth="1"/>
    <col min="11304" max="11316" width="1.42578125" style="4" customWidth="1"/>
    <col min="11317" max="11328" width="1.7109375" style="4" customWidth="1"/>
    <col min="11329" max="11335" width="1.42578125" style="4" customWidth="1"/>
    <col min="11336" max="11338" width="1.28515625" style="4" customWidth="1"/>
    <col min="11339" max="11339" width="1" style="4" customWidth="1"/>
    <col min="11340" max="11341" width="0" style="4" hidden="1" customWidth="1"/>
    <col min="11342" max="11342" width="1.7109375" style="4"/>
    <col min="11343" max="11348" width="1.28515625" style="4" customWidth="1"/>
    <col min="11349" max="11520" width="1.7109375" style="4"/>
    <col min="11521" max="11537" width="1.42578125" style="4" customWidth="1"/>
    <col min="11538" max="11538" width="7.28515625" style="4" customWidth="1"/>
    <col min="11539" max="11539" width="8.42578125" style="4" customWidth="1"/>
    <col min="11540" max="11540" width="6.140625" style="4" customWidth="1"/>
    <col min="11541" max="11545" width="1.7109375" style="4" customWidth="1"/>
    <col min="11546" max="11546" width="4.5703125" style="4" customWidth="1"/>
    <col min="11547" max="11552" width="1.7109375" style="4" customWidth="1"/>
    <col min="11553" max="11553" width="4.5703125" style="4" customWidth="1"/>
    <col min="11554" max="11558" width="1.42578125" style="4" customWidth="1"/>
    <col min="11559" max="11559" width="5.28515625" style="4" customWidth="1"/>
    <col min="11560" max="11572" width="1.42578125" style="4" customWidth="1"/>
    <col min="11573" max="11584" width="1.7109375" style="4" customWidth="1"/>
    <col min="11585" max="11591" width="1.42578125" style="4" customWidth="1"/>
    <col min="11592" max="11594" width="1.28515625" style="4" customWidth="1"/>
    <col min="11595" max="11595" width="1" style="4" customWidth="1"/>
    <col min="11596" max="11597" width="0" style="4" hidden="1" customWidth="1"/>
    <col min="11598" max="11598" width="1.7109375" style="4"/>
    <col min="11599" max="11604" width="1.28515625" style="4" customWidth="1"/>
    <col min="11605" max="11776" width="1.7109375" style="4"/>
    <col min="11777" max="11793" width="1.42578125" style="4" customWidth="1"/>
    <col min="11794" max="11794" width="7.28515625" style="4" customWidth="1"/>
    <col min="11795" max="11795" width="8.42578125" style="4" customWidth="1"/>
    <col min="11796" max="11796" width="6.140625" style="4" customWidth="1"/>
    <col min="11797" max="11801" width="1.7109375" style="4" customWidth="1"/>
    <col min="11802" max="11802" width="4.5703125" style="4" customWidth="1"/>
    <col min="11803" max="11808" width="1.7109375" style="4" customWidth="1"/>
    <col min="11809" max="11809" width="4.5703125" style="4" customWidth="1"/>
    <col min="11810" max="11814" width="1.42578125" style="4" customWidth="1"/>
    <col min="11815" max="11815" width="5.28515625" style="4" customWidth="1"/>
    <col min="11816" max="11828" width="1.42578125" style="4" customWidth="1"/>
    <col min="11829" max="11840" width="1.7109375" style="4" customWidth="1"/>
    <col min="11841" max="11847" width="1.42578125" style="4" customWidth="1"/>
    <col min="11848" max="11850" width="1.28515625" style="4" customWidth="1"/>
    <col min="11851" max="11851" width="1" style="4" customWidth="1"/>
    <col min="11852" max="11853" width="0" style="4" hidden="1" customWidth="1"/>
    <col min="11854" max="11854" width="1.7109375" style="4"/>
    <col min="11855" max="11860" width="1.28515625" style="4" customWidth="1"/>
    <col min="11861" max="12032" width="1.7109375" style="4"/>
    <col min="12033" max="12049" width="1.42578125" style="4" customWidth="1"/>
    <col min="12050" max="12050" width="7.28515625" style="4" customWidth="1"/>
    <col min="12051" max="12051" width="8.42578125" style="4" customWidth="1"/>
    <col min="12052" max="12052" width="6.140625" style="4" customWidth="1"/>
    <col min="12053" max="12057" width="1.7109375" style="4" customWidth="1"/>
    <col min="12058" max="12058" width="4.5703125" style="4" customWidth="1"/>
    <col min="12059" max="12064" width="1.7109375" style="4" customWidth="1"/>
    <col min="12065" max="12065" width="4.5703125" style="4" customWidth="1"/>
    <col min="12066" max="12070" width="1.42578125" style="4" customWidth="1"/>
    <col min="12071" max="12071" width="5.28515625" style="4" customWidth="1"/>
    <col min="12072" max="12084" width="1.42578125" style="4" customWidth="1"/>
    <col min="12085" max="12096" width="1.7109375" style="4" customWidth="1"/>
    <col min="12097" max="12103" width="1.42578125" style="4" customWidth="1"/>
    <col min="12104" max="12106" width="1.28515625" style="4" customWidth="1"/>
    <col min="12107" max="12107" width="1" style="4" customWidth="1"/>
    <col min="12108" max="12109" width="0" style="4" hidden="1" customWidth="1"/>
    <col min="12110" max="12110" width="1.7109375" style="4"/>
    <col min="12111" max="12116" width="1.28515625" style="4" customWidth="1"/>
    <col min="12117" max="12288" width="1.7109375" style="4"/>
    <col min="12289" max="12305" width="1.42578125" style="4" customWidth="1"/>
    <col min="12306" max="12306" width="7.28515625" style="4" customWidth="1"/>
    <col min="12307" max="12307" width="8.42578125" style="4" customWidth="1"/>
    <col min="12308" max="12308" width="6.140625" style="4" customWidth="1"/>
    <col min="12309" max="12313" width="1.7109375" style="4" customWidth="1"/>
    <col min="12314" max="12314" width="4.5703125" style="4" customWidth="1"/>
    <col min="12315" max="12320" width="1.7109375" style="4" customWidth="1"/>
    <col min="12321" max="12321" width="4.5703125" style="4" customWidth="1"/>
    <col min="12322" max="12326" width="1.42578125" style="4" customWidth="1"/>
    <col min="12327" max="12327" width="5.28515625" style="4" customWidth="1"/>
    <col min="12328" max="12340" width="1.42578125" style="4" customWidth="1"/>
    <col min="12341" max="12352" width="1.7109375" style="4" customWidth="1"/>
    <col min="12353" max="12359" width="1.42578125" style="4" customWidth="1"/>
    <col min="12360" max="12362" width="1.28515625" style="4" customWidth="1"/>
    <col min="12363" max="12363" width="1" style="4" customWidth="1"/>
    <col min="12364" max="12365" width="0" style="4" hidden="1" customWidth="1"/>
    <col min="12366" max="12366" width="1.7109375" style="4"/>
    <col min="12367" max="12372" width="1.28515625" style="4" customWidth="1"/>
    <col min="12373" max="12544" width="1.7109375" style="4"/>
    <col min="12545" max="12561" width="1.42578125" style="4" customWidth="1"/>
    <col min="12562" max="12562" width="7.28515625" style="4" customWidth="1"/>
    <col min="12563" max="12563" width="8.42578125" style="4" customWidth="1"/>
    <col min="12564" max="12564" width="6.140625" style="4" customWidth="1"/>
    <col min="12565" max="12569" width="1.7109375" style="4" customWidth="1"/>
    <col min="12570" max="12570" width="4.5703125" style="4" customWidth="1"/>
    <col min="12571" max="12576" width="1.7109375" style="4" customWidth="1"/>
    <col min="12577" max="12577" width="4.5703125" style="4" customWidth="1"/>
    <col min="12578" max="12582" width="1.42578125" style="4" customWidth="1"/>
    <col min="12583" max="12583" width="5.28515625" style="4" customWidth="1"/>
    <col min="12584" max="12596" width="1.42578125" style="4" customWidth="1"/>
    <col min="12597" max="12608" width="1.7109375" style="4" customWidth="1"/>
    <col min="12609" max="12615" width="1.42578125" style="4" customWidth="1"/>
    <col min="12616" max="12618" width="1.28515625" style="4" customWidth="1"/>
    <col min="12619" max="12619" width="1" style="4" customWidth="1"/>
    <col min="12620" max="12621" width="0" style="4" hidden="1" customWidth="1"/>
    <col min="12622" max="12622" width="1.7109375" style="4"/>
    <col min="12623" max="12628" width="1.28515625" style="4" customWidth="1"/>
    <col min="12629" max="12800" width="1.7109375" style="4"/>
    <col min="12801" max="12817" width="1.42578125" style="4" customWidth="1"/>
    <col min="12818" max="12818" width="7.28515625" style="4" customWidth="1"/>
    <col min="12819" max="12819" width="8.42578125" style="4" customWidth="1"/>
    <col min="12820" max="12820" width="6.140625" style="4" customWidth="1"/>
    <col min="12821" max="12825" width="1.7109375" style="4" customWidth="1"/>
    <col min="12826" max="12826" width="4.5703125" style="4" customWidth="1"/>
    <col min="12827" max="12832" width="1.7109375" style="4" customWidth="1"/>
    <col min="12833" max="12833" width="4.5703125" style="4" customWidth="1"/>
    <col min="12834" max="12838" width="1.42578125" style="4" customWidth="1"/>
    <col min="12839" max="12839" width="5.28515625" style="4" customWidth="1"/>
    <col min="12840" max="12852" width="1.42578125" style="4" customWidth="1"/>
    <col min="12853" max="12864" width="1.7109375" style="4" customWidth="1"/>
    <col min="12865" max="12871" width="1.42578125" style="4" customWidth="1"/>
    <col min="12872" max="12874" width="1.28515625" style="4" customWidth="1"/>
    <col min="12875" max="12875" width="1" style="4" customWidth="1"/>
    <col min="12876" max="12877" width="0" style="4" hidden="1" customWidth="1"/>
    <col min="12878" max="12878" width="1.7109375" style="4"/>
    <col min="12879" max="12884" width="1.28515625" style="4" customWidth="1"/>
    <col min="12885" max="13056" width="1.7109375" style="4"/>
    <col min="13057" max="13073" width="1.42578125" style="4" customWidth="1"/>
    <col min="13074" max="13074" width="7.28515625" style="4" customWidth="1"/>
    <col min="13075" max="13075" width="8.42578125" style="4" customWidth="1"/>
    <col min="13076" max="13076" width="6.140625" style="4" customWidth="1"/>
    <col min="13077" max="13081" width="1.7109375" style="4" customWidth="1"/>
    <col min="13082" max="13082" width="4.5703125" style="4" customWidth="1"/>
    <col min="13083" max="13088" width="1.7109375" style="4" customWidth="1"/>
    <col min="13089" max="13089" width="4.5703125" style="4" customWidth="1"/>
    <col min="13090" max="13094" width="1.42578125" style="4" customWidth="1"/>
    <col min="13095" max="13095" width="5.28515625" style="4" customWidth="1"/>
    <col min="13096" max="13108" width="1.42578125" style="4" customWidth="1"/>
    <col min="13109" max="13120" width="1.7109375" style="4" customWidth="1"/>
    <col min="13121" max="13127" width="1.42578125" style="4" customWidth="1"/>
    <col min="13128" max="13130" width="1.28515625" style="4" customWidth="1"/>
    <col min="13131" max="13131" width="1" style="4" customWidth="1"/>
    <col min="13132" max="13133" width="0" style="4" hidden="1" customWidth="1"/>
    <col min="13134" max="13134" width="1.7109375" style="4"/>
    <col min="13135" max="13140" width="1.28515625" style="4" customWidth="1"/>
    <col min="13141" max="13312" width="1.7109375" style="4"/>
    <col min="13313" max="13329" width="1.42578125" style="4" customWidth="1"/>
    <col min="13330" max="13330" width="7.28515625" style="4" customWidth="1"/>
    <col min="13331" max="13331" width="8.42578125" style="4" customWidth="1"/>
    <col min="13332" max="13332" width="6.140625" style="4" customWidth="1"/>
    <col min="13333" max="13337" width="1.7109375" style="4" customWidth="1"/>
    <col min="13338" max="13338" width="4.5703125" style="4" customWidth="1"/>
    <col min="13339" max="13344" width="1.7109375" style="4" customWidth="1"/>
    <col min="13345" max="13345" width="4.5703125" style="4" customWidth="1"/>
    <col min="13346" max="13350" width="1.42578125" style="4" customWidth="1"/>
    <col min="13351" max="13351" width="5.28515625" style="4" customWidth="1"/>
    <col min="13352" max="13364" width="1.42578125" style="4" customWidth="1"/>
    <col min="13365" max="13376" width="1.7109375" style="4" customWidth="1"/>
    <col min="13377" max="13383" width="1.42578125" style="4" customWidth="1"/>
    <col min="13384" max="13386" width="1.28515625" style="4" customWidth="1"/>
    <col min="13387" max="13387" width="1" style="4" customWidth="1"/>
    <col min="13388" max="13389" width="0" style="4" hidden="1" customWidth="1"/>
    <col min="13390" max="13390" width="1.7109375" style="4"/>
    <col min="13391" max="13396" width="1.28515625" style="4" customWidth="1"/>
    <col min="13397" max="13568" width="1.7109375" style="4"/>
    <col min="13569" max="13585" width="1.42578125" style="4" customWidth="1"/>
    <col min="13586" max="13586" width="7.28515625" style="4" customWidth="1"/>
    <col min="13587" max="13587" width="8.42578125" style="4" customWidth="1"/>
    <col min="13588" max="13588" width="6.140625" style="4" customWidth="1"/>
    <col min="13589" max="13593" width="1.7109375" style="4" customWidth="1"/>
    <col min="13594" max="13594" width="4.5703125" style="4" customWidth="1"/>
    <col min="13595" max="13600" width="1.7109375" style="4" customWidth="1"/>
    <col min="13601" max="13601" width="4.5703125" style="4" customWidth="1"/>
    <col min="13602" max="13606" width="1.42578125" style="4" customWidth="1"/>
    <col min="13607" max="13607" width="5.28515625" style="4" customWidth="1"/>
    <col min="13608" max="13620" width="1.42578125" style="4" customWidth="1"/>
    <col min="13621" max="13632" width="1.7109375" style="4" customWidth="1"/>
    <col min="13633" max="13639" width="1.42578125" style="4" customWidth="1"/>
    <col min="13640" max="13642" width="1.28515625" style="4" customWidth="1"/>
    <col min="13643" max="13643" width="1" style="4" customWidth="1"/>
    <col min="13644" max="13645" width="0" style="4" hidden="1" customWidth="1"/>
    <col min="13646" max="13646" width="1.7109375" style="4"/>
    <col min="13647" max="13652" width="1.28515625" style="4" customWidth="1"/>
    <col min="13653" max="13824" width="1.7109375" style="4"/>
    <col min="13825" max="13841" width="1.42578125" style="4" customWidth="1"/>
    <col min="13842" max="13842" width="7.28515625" style="4" customWidth="1"/>
    <col min="13843" max="13843" width="8.42578125" style="4" customWidth="1"/>
    <col min="13844" max="13844" width="6.140625" style="4" customWidth="1"/>
    <col min="13845" max="13849" width="1.7109375" style="4" customWidth="1"/>
    <col min="13850" max="13850" width="4.5703125" style="4" customWidth="1"/>
    <col min="13851" max="13856" width="1.7109375" style="4" customWidth="1"/>
    <col min="13857" max="13857" width="4.5703125" style="4" customWidth="1"/>
    <col min="13858" max="13862" width="1.42578125" style="4" customWidth="1"/>
    <col min="13863" max="13863" width="5.28515625" style="4" customWidth="1"/>
    <col min="13864" max="13876" width="1.42578125" style="4" customWidth="1"/>
    <col min="13877" max="13888" width="1.7109375" style="4" customWidth="1"/>
    <col min="13889" max="13895" width="1.42578125" style="4" customWidth="1"/>
    <col min="13896" max="13898" width="1.28515625" style="4" customWidth="1"/>
    <col min="13899" max="13899" width="1" style="4" customWidth="1"/>
    <col min="13900" max="13901" width="0" style="4" hidden="1" customWidth="1"/>
    <col min="13902" max="13902" width="1.7109375" style="4"/>
    <col min="13903" max="13908" width="1.28515625" style="4" customWidth="1"/>
    <col min="13909" max="14080" width="1.7109375" style="4"/>
    <col min="14081" max="14097" width="1.42578125" style="4" customWidth="1"/>
    <col min="14098" max="14098" width="7.28515625" style="4" customWidth="1"/>
    <col min="14099" max="14099" width="8.42578125" style="4" customWidth="1"/>
    <col min="14100" max="14100" width="6.140625" style="4" customWidth="1"/>
    <col min="14101" max="14105" width="1.7109375" style="4" customWidth="1"/>
    <col min="14106" max="14106" width="4.5703125" style="4" customWidth="1"/>
    <col min="14107" max="14112" width="1.7109375" style="4" customWidth="1"/>
    <col min="14113" max="14113" width="4.5703125" style="4" customWidth="1"/>
    <col min="14114" max="14118" width="1.42578125" style="4" customWidth="1"/>
    <col min="14119" max="14119" width="5.28515625" style="4" customWidth="1"/>
    <col min="14120" max="14132" width="1.42578125" style="4" customWidth="1"/>
    <col min="14133" max="14144" width="1.7109375" style="4" customWidth="1"/>
    <col min="14145" max="14151" width="1.42578125" style="4" customWidth="1"/>
    <col min="14152" max="14154" width="1.28515625" style="4" customWidth="1"/>
    <col min="14155" max="14155" width="1" style="4" customWidth="1"/>
    <col min="14156" max="14157" width="0" style="4" hidden="1" customWidth="1"/>
    <col min="14158" max="14158" width="1.7109375" style="4"/>
    <col min="14159" max="14164" width="1.28515625" style="4" customWidth="1"/>
    <col min="14165" max="14336" width="1.7109375" style="4"/>
    <col min="14337" max="14353" width="1.42578125" style="4" customWidth="1"/>
    <col min="14354" max="14354" width="7.28515625" style="4" customWidth="1"/>
    <col min="14355" max="14355" width="8.42578125" style="4" customWidth="1"/>
    <col min="14356" max="14356" width="6.140625" style="4" customWidth="1"/>
    <col min="14357" max="14361" width="1.7109375" style="4" customWidth="1"/>
    <col min="14362" max="14362" width="4.5703125" style="4" customWidth="1"/>
    <col min="14363" max="14368" width="1.7109375" style="4" customWidth="1"/>
    <col min="14369" max="14369" width="4.5703125" style="4" customWidth="1"/>
    <col min="14370" max="14374" width="1.42578125" style="4" customWidth="1"/>
    <col min="14375" max="14375" width="5.28515625" style="4" customWidth="1"/>
    <col min="14376" max="14388" width="1.42578125" style="4" customWidth="1"/>
    <col min="14389" max="14400" width="1.7109375" style="4" customWidth="1"/>
    <col min="14401" max="14407" width="1.42578125" style="4" customWidth="1"/>
    <col min="14408" max="14410" width="1.28515625" style="4" customWidth="1"/>
    <col min="14411" max="14411" width="1" style="4" customWidth="1"/>
    <col min="14412" max="14413" width="0" style="4" hidden="1" customWidth="1"/>
    <col min="14414" max="14414" width="1.7109375" style="4"/>
    <col min="14415" max="14420" width="1.28515625" style="4" customWidth="1"/>
    <col min="14421" max="14592" width="1.7109375" style="4"/>
    <col min="14593" max="14609" width="1.42578125" style="4" customWidth="1"/>
    <col min="14610" max="14610" width="7.28515625" style="4" customWidth="1"/>
    <col min="14611" max="14611" width="8.42578125" style="4" customWidth="1"/>
    <col min="14612" max="14612" width="6.140625" style="4" customWidth="1"/>
    <col min="14613" max="14617" width="1.7109375" style="4" customWidth="1"/>
    <col min="14618" max="14618" width="4.5703125" style="4" customWidth="1"/>
    <col min="14619" max="14624" width="1.7109375" style="4" customWidth="1"/>
    <col min="14625" max="14625" width="4.5703125" style="4" customWidth="1"/>
    <col min="14626" max="14630" width="1.42578125" style="4" customWidth="1"/>
    <col min="14631" max="14631" width="5.28515625" style="4" customWidth="1"/>
    <col min="14632" max="14644" width="1.42578125" style="4" customWidth="1"/>
    <col min="14645" max="14656" width="1.7109375" style="4" customWidth="1"/>
    <col min="14657" max="14663" width="1.42578125" style="4" customWidth="1"/>
    <col min="14664" max="14666" width="1.28515625" style="4" customWidth="1"/>
    <col min="14667" max="14667" width="1" style="4" customWidth="1"/>
    <col min="14668" max="14669" width="0" style="4" hidden="1" customWidth="1"/>
    <col min="14670" max="14670" width="1.7109375" style="4"/>
    <col min="14671" max="14676" width="1.28515625" style="4" customWidth="1"/>
    <col min="14677" max="14848" width="1.7109375" style="4"/>
    <col min="14849" max="14865" width="1.42578125" style="4" customWidth="1"/>
    <col min="14866" max="14866" width="7.28515625" style="4" customWidth="1"/>
    <col min="14867" max="14867" width="8.42578125" style="4" customWidth="1"/>
    <col min="14868" max="14868" width="6.140625" style="4" customWidth="1"/>
    <col min="14869" max="14873" width="1.7109375" style="4" customWidth="1"/>
    <col min="14874" max="14874" width="4.5703125" style="4" customWidth="1"/>
    <col min="14875" max="14880" width="1.7109375" style="4" customWidth="1"/>
    <col min="14881" max="14881" width="4.5703125" style="4" customWidth="1"/>
    <col min="14882" max="14886" width="1.42578125" style="4" customWidth="1"/>
    <col min="14887" max="14887" width="5.28515625" style="4" customWidth="1"/>
    <col min="14888" max="14900" width="1.42578125" style="4" customWidth="1"/>
    <col min="14901" max="14912" width="1.7109375" style="4" customWidth="1"/>
    <col min="14913" max="14919" width="1.42578125" style="4" customWidth="1"/>
    <col min="14920" max="14922" width="1.28515625" style="4" customWidth="1"/>
    <col min="14923" max="14923" width="1" style="4" customWidth="1"/>
    <col min="14924" max="14925" width="0" style="4" hidden="1" customWidth="1"/>
    <col min="14926" max="14926" width="1.7109375" style="4"/>
    <col min="14927" max="14932" width="1.28515625" style="4" customWidth="1"/>
    <col min="14933" max="15104" width="1.7109375" style="4"/>
    <col min="15105" max="15121" width="1.42578125" style="4" customWidth="1"/>
    <col min="15122" max="15122" width="7.28515625" style="4" customWidth="1"/>
    <col min="15123" max="15123" width="8.42578125" style="4" customWidth="1"/>
    <col min="15124" max="15124" width="6.140625" style="4" customWidth="1"/>
    <col min="15125" max="15129" width="1.7109375" style="4" customWidth="1"/>
    <col min="15130" max="15130" width="4.5703125" style="4" customWidth="1"/>
    <col min="15131" max="15136" width="1.7109375" style="4" customWidth="1"/>
    <col min="15137" max="15137" width="4.5703125" style="4" customWidth="1"/>
    <col min="15138" max="15142" width="1.42578125" style="4" customWidth="1"/>
    <col min="15143" max="15143" width="5.28515625" style="4" customWidth="1"/>
    <col min="15144" max="15156" width="1.42578125" style="4" customWidth="1"/>
    <col min="15157" max="15168" width="1.7109375" style="4" customWidth="1"/>
    <col min="15169" max="15175" width="1.42578125" style="4" customWidth="1"/>
    <col min="15176" max="15178" width="1.28515625" style="4" customWidth="1"/>
    <col min="15179" max="15179" width="1" style="4" customWidth="1"/>
    <col min="15180" max="15181" width="0" style="4" hidden="1" customWidth="1"/>
    <col min="15182" max="15182" width="1.7109375" style="4"/>
    <col min="15183" max="15188" width="1.28515625" style="4" customWidth="1"/>
    <col min="15189" max="15360" width="1.7109375" style="4"/>
    <col min="15361" max="15377" width="1.42578125" style="4" customWidth="1"/>
    <col min="15378" max="15378" width="7.28515625" style="4" customWidth="1"/>
    <col min="15379" max="15379" width="8.42578125" style="4" customWidth="1"/>
    <col min="15380" max="15380" width="6.140625" style="4" customWidth="1"/>
    <col min="15381" max="15385" width="1.7109375" style="4" customWidth="1"/>
    <col min="15386" max="15386" width="4.5703125" style="4" customWidth="1"/>
    <col min="15387" max="15392" width="1.7109375" style="4" customWidth="1"/>
    <col min="15393" max="15393" width="4.5703125" style="4" customWidth="1"/>
    <col min="15394" max="15398" width="1.42578125" style="4" customWidth="1"/>
    <col min="15399" max="15399" width="5.28515625" style="4" customWidth="1"/>
    <col min="15400" max="15412" width="1.42578125" style="4" customWidth="1"/>
    <col min="15413" max="15424" width="1.7109375" style="4" customWidth="1"/>
    <col min="15425" max="15431" width="1.42578125" style="4" customWidth="1"/>
    <col min="15432" max="15434" width="1.28515625" style="4" customWidth="1"/>
    <col min="15435" max="15435" width="1" style="4" customWidth="1"/>
    <col min="15436" max="15437" width="0" style="4" hidden="1" customWidth="1"/>
    <col min="15438" max="15438" width="1.7109375" style="4"/>
    <col min="15439" max="15444" width="1.28515625" style="4" customWidth="1"/>
    <col min="15445" max="15616" width="1.7109375" style="4"/>
    <col min="15617" max="15633" width="1.42578125" style="4" customWidth="1"/>
    <col min="15634" max="15634" width="7.28515625" style="4" customWidth="1"/>
    <col min="15635" max="15635" width="8.42578125" style="4" customWidth="1"/>
    <col min="15636" max="15636" width="6.140625" style="4" customWidth="1"/>
    <col min="15637" max="15641" width="1.7109375" style="4" customWidth="1"/>
    <col min="15642" max="15642" width="4.5703125" style="4" customWidth="1"/>
    <col min="15643" max="15648" width="1.7109375" style="4" customWidth="1"/>
    <col min="15649" max="15649" width="4.5703125" style="4" customWidth="1"/>
    <col min="15650" max="15654" width="1.42578125" style="4" customWidth="1"/>
    <col min="15655" max="15655" width="5.28515625" style="4" customWidth="1"/>
    <col min="15656" max="15668" width="1.42578125" style="4" customWidth="1"/>
    <col min="15669" max="15680" width="1.7109375" style="4" customWidth="1"/>
    <col min="15681" max="15687" width="1.42578125" style="4" customWidth="1"/>
    <col min="15688" max="15690" width="1.28515625" style="4" customWidth="1"/>
    <col min="15691" max="15691" width="1" style="4" customWidth="1"/>
    <col min="15692" max="15693" width="0" style="4" hidden="1" customWidth="1"/>
    <col min="15694" max="15694" width="1.7109375" style="4"/>
    <col min="15695" max="15700" width="1.28515625" style="4" customWidth="1"/>
    <col min="15701" max="15872" width="1.7109375" style="4"/>
    <col min="15873" max="15889" width="1.42578125" style="4" customWidth="1"/>
    <col min="15890" max="15890" width="7.28515625" style="4" customWidth="1"/>
    <col min="15891" max="15891" width="8.42578125" style="4" customWidth="1"/>
    <col min="15892" max="15892" width="6.140625" style="4" customWidth="1"/>
    <col min="15893" max="15897" width="1.7109375" style="4" customWidth="1"/>
    <col min="15898" max="15898" width="4.5703125" style="4" customWidth="1"/>
    <col min="15899" max="15904" width="1.7109375" style="4" customWidth="1"/>
    <col min="15905" max="15905" width="4.5703125" style="4" customWidth="1"/>
    <col min="15906" max="15910" width="1.42578125" style="4" customWidth="1"/>
    <col min="15911" max="15911" width="5.28515625" style="4" customWidth="1"/>
    <col min="15912" max="15924" width="1.42578125" style="4" customWidth="1"/>
    <col min="15925" max="15936" width="1.7109375" style="4" customWidth="1"/>
    <col min="15937" max="15943" width="1.42578125" style="4" customWidth="1"/>
    <col min="15944" max="15946" width="1.28515625" style="4" customWidth="1"/>
    <col min="15947" max="15947" width="1" style="4" customWidth="1"/>
    <col min="15948" max="15949" width="0" style="4" hidden="1" customWidth="1"/>
    <col min="15950" max="15950" width="1.7109375" style="4"/>
    <col min="15951" max="15956" width="1.28515625" style="4" customWidth="1"/>
    <col min="15957" max="16128" width="1.7109375" style="4"/>
    <col min="16129" max="16145" width="1.42578125" style="4" customWidth="1"/>
    <col min="16146" max="16146" width="7.28515625" style="4" customWidth="1"/>
    <col min="16147" max="16147" width="8.42578125" style="4" customWidth="1"/>
    <col min="16148" max="16148" width="6.140625" style="4" customWidth="1"/>
    <col min="16149" max="16153" width="1.7109375" style="4" customWidth="1"/>
    <col min="16154" max="16154" width="4.5703125" style="4" customWidth="1"/>
    <col min="16155" max="16160" width="1.7109375" style="4" customWidth="1"/>
    <col min="16161" max="16161" width="4.5703125" style="4" customWidth="1"/>
    <col min="16162" max="16166" width="1.42578125" style="4" customWidth="1"/>
    <col min="16167" max="16167" width="5.28515625" style="4" customWidth="1"/>
    <col min="16168" max="16180" width="1.42578125" style="4" customWidth="1"/>
    <col min="16181" max="16192" width="1.7109375" style="4" customWidth="1"/>
    <col min="16193" max="16199" width="1.42578125" style="4" customWidth="1"/>
    <col min="16200" max="16202" width="1.28515625" style="4" customWidth="1"/>
    <col min="16203" max="16203" width="1" style="4" customWidth="1"/>
    <col min="16204" max="16205" width="0" style="4" hidden="1" customWidth="1"/>
    <col min="16206" max="16206" width="1.7109375" style="4"/>
    <col min="16207" max="16212" width="1.28515625" style="4" customWidth="1"/>
    <col min="16213" max="16384" width="1.7109375" style="4"/>
  </cols>
  <sheetData>
    <row r="1" spans="1:77">
      <c r="A1" s="265" t="s">
        <v>45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  <c r="BW1" s="265"/>
      <c r="BX1" s="265"/>
      <c r="BY1" s="265"/>
    </row>
    <row r="2" spans="1:77" ht="33.75" customHeight="1">
      <c r="A2" s="266" t="s">
        <v>230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</row>
    <row r="3" spans="1:77" ht="30" customHeight="1">
      <c r="A3" s="253" t="s">
        <v>0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5"/>
      <c r="R3" s="270" t="s">
        <v>46</v>
      </c>
      <c r="S3" s="270" t="s">
        <v>47</v>
      </c>
      <c r="T3" s="270" t="s">
        <v>48</v>
      </c>
      <c r="U3" s="273" t="s">
        <v>49</v>
      </c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5"/>
    </row>
    <row r="4" spans="1:77" ht="12.75" customHeight="1">
      <c r="A4" s="267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9"/>
      <c r="R4" s="271"/>
      <c r="S4" s="271"/>
      <c r="T4" s="271"/>
      <c r="U4" s="253" t="s">
        <v>50</v>
      </c>
      <c r="V4" s="254"/>
      <c r="W4" s="254"/>
      <c r="X4" s="254"/>
      <c r="Y4" s="254"/>
      <c r="Z4" s="255"/>
      <c r="AA4" s="253" t="s">
        <v>51</v>
      </c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5"/>
    </row>
    <row r="5" spans="1:77" ht="41.25" customHeight="1">
      <c r="A5" s="267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9"/>
      <c r="R5" s="271"/>
      <c r="S5" s="271"/>
      <c r="T5" s="271"/>
      <c r="U5" s="267"/>
      <c r="V5" s="268"/>
      <c r="W5" s="268"/>
      <c r="X5" s="268"/>
      <c r="Y5" s="268"/>
      <c r="Z5" s="269"/>
      <c r="AA5" s="253" t="s">
        <v>52</v>
      </c>
      <c r="AB5" s="254"/>
      <c r="AC5" s="254"/>
      <c r="AD5" s="254"/>
      <c r="AE5" s="254"/>
      <c r="AF5" s="254"/>
      <c r="AG5" s="255"/>
      <c r="AH5" s="249" t="s">
        <v>53</v>
      </c>
      <c r="AI5" s="249"/>
      <c r="AJ5" s="249"/>
      <c r="AK5" s="249"/>
      <c r="AL5" s="249"/>
      <c r="AM5" s="250"/>
      <c r="AN5" s="253" t="s">
        <v>54</v>
      </c>
      <c r="AO5" s="254"/>
      <c r="AP5" s="254"/>
      <c r="AQ5" s="254"/>
      <c r="AR5" s="254"/>
      <c r="AS5" s="255"/>
      <c r="AT5" s="259" t="s">
        <v>55</v>
      </c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1"/>
    </row>
    <row r="6" spans="1:77" ht="105" customHeight="1">
      <c r="A6" s="256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8"/>
      <c r="R6" s="272"/>
      <c r="S6" s="272"/>
      <c r="T6" s="272"/>
      <c r="U6" s="256"/>
      <c r="V6" s="257"/>
      <c r="W6" s="257"/>
      <c r="X6" s="257"/>
      <c r="Y6" s="257"/>
      <c r="Z6" s="258"/>
      <c r="AA6" s="256"/>
      <c r="AB6" s="257"/>
      <c r="AC6" s="257"/>
      <c r="AD6" s="257"/>
      <c r="AE6" s="257"/>
      <c r="AF6" s="257"/>
      <c r="AG6" s="258"/>
      <c r="AH6" s="251"/>
      <c r="AI6" s="251"/>
      <c r="AJ6" s="251"/>
      <c r="AK6" s="251"/>
      <c r="AL6" s="251"/>
      <c r="AM6" s="252"/>
      <c r="AN6" s="256"/>
      <c r="AO6" s="257"/>
      <c r="AP6" s="257"/>
      <c r="AQ6" s="257"/>
      <c r="AR6" s="257"/>
      <c r="AS6" s="258"/>
      <c r="AT6" s="259" t="s">
        <v>56</v>
      </c>
      <c r="AU6" s="260"/>
      <c r="AV6" s="260"/>
      <c r="AW6" s="260"/>
      <c r="AX6" s="260"/>
      <c r="AY6" s="260"/>
      <c r="AZ6" s="261"/>
      <c r="BA6" s="259" t="s">
        <v>57</v>
      </c>
      <c r="BB6" s="260"/>
      <c r="BC6" s="260"/>
      <c r="BD6" s="260"/>
      <c r="BE6" s="260"/>
      <c r="BF6" s="261"/>
      <c r="BG6" s="259" t="s">
        <v>58</v>
      </c>
      <c r="BH6" s="260"/>
      <c r="BI6" s="260"/>
      <c r="BJ6" s="260"/>
      <c r="BK6" s="260"/>
      <c r="BL6" s="261"/>
      <c r="BM6" s="262" t="s">
        <v>59</v>
      </c>
      <c r="BN6" s="263"/>
      <c r="BO6" s="263"/>
      <c r="BP6" s="263"/>
      <c r="BQ6" s="263"/>
      <c r="BR6" s="263"/>
      <c r="BS6" s="264"/>
      <c r="BT6" s="259" t="s">
        <v>60</v>
      </c>
      <c r="BU6" s="260"/>
      <c r="BV6" s="260"/>
      <c r="BW6" s="260"/>
      <c r="BX6" s="260"/>
      <c r="BY6" s="261"/>
    </row>
    <row r="7" spans="1:77" ht="14.25" customHeight="1">
      <c r="A7" s="276" t="s">
        <v>61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8"/>
      <c r="R7" s="5" t="s">
        <v>62</v>
      </c>
      <c r="S7" s="5" t="s">
        <v>63</v>
      </c>
      <c r="T7" s="5" t="s">
        <v>64</v>
      </c>
      <c r="U7" s="276" t="s">
        <v>65</v>
      </c>
      <c r="V7" s="277"/>
      <c r="W7" s="277"/>
      <c r="X7" s="277"/>
      <c r="Y7" s="277"/>
      <c r="Z7" s="278"/>
      <c r="AA7" s="276" t="s">
        <v>66</v>
      </c>
      <c r="AB7" s="277"/>
      <c r="AC7" s="277"/>
      <c r="AD7" s="277"/>
      <c r="AE7" s="277"/>
      <c r="AF7" s="277"/>
      <c r="AG7" s="278"/>
      <c r="AH7" s="279" t="s">
        <v>67</v>
      </c>
      <c r="AI7" s="280"/>
      <c r="AJ7" s="280"/>
      <c r="AK7" s="280"/>
      <c r="AL7" s="280"/>
      <c r="AM7" s="281"/>
      <c r="AN7" s="276" t="s">
        <v>68</v>
      </c>
      <c r="AO7" s="277"/>
      <c r="AP7" s="277"/>
      <c r="AQ7" s="277"/>
      <c r="AR7" s="277"/>
      <c r="AS7" s="278"/>
      <c r="AT7" s="276" t="s">
        <v>69</v>
      </c>
      <c r="AU7" s="277"/>
      <c r="AV7" s="277"/>
      <c r="AW7" s="277"/>
      <c r="AX7" s="277"/>
      <c r="AY7" s="277"/>
      <c r="AZ7" s="278"/>
      <c r="BA7" s="276" t="s">
        <v>70</v>
      </c>
      <c r="BB7" s="277"/>
      <c r="BC7" s="277"/>
      <c r="BD7" s="277"/>
      <c r="BE7" s="277"/>
      <c r="BF7" s="278"/>
      <c r="BG7" s="276" t="s">
        <v>71</v>
      </c>
      <c r="BH7" s="277"/>
      <c r="BI7" s="277"/>
      <c r="BJ7" s="277"/>
      <c r="BK7" s="277"/>
      <c r="BL7" s="278"/>
      <c r="BM7" s="279" t="s">
        <v>72</v>
      </c>
      <c r="BN7" s="280"/>
      <c r="BO7" s="280"/>
      <c r="BP7" s="280"/>
      <c r="BQ7" s="280"/>
      <c r="BR7" s="280"/>
      <c r="BS7" s="281"/>
      <c r="BT7" s="276" t="s">
        <v>73</v>
      </c>
      <c r="BU7" s="277"/>
      <c r="BV7" s="277"/>
      <c r="BW7" s="277"/>
      <c r="BX7" s="277"/>
      <c r="BY7" s="278"/>
    </row>
    <row r="8" spans="1:77" ht="14.25" customHeight="1">
      <c r="A8" s="238" t="s">
        <v>74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6">
        <v>100</v>
      </c>
      <c r="S8" s="7" t="s">
        <v>75</v>
      </c>
      <c r="T8" s="8"/>
      <c r="U8" s="224">
        <f>U12+U13+U22+U23</f>
        <v>39924913</v>
      </c>
      <c r="V8" s="225"/>
      <c r="W8" s="225"/>
      <c r="X8" s="225"/>
      <c r="Y8" s="225"/>
      <c r="Z8" s="226"/>
      <c r="AA8" s="236">
        <f>AA12</f>
        <v>34303846</v>
      </c>
      <c r="AB8" s="236"/>
      <c r="AC8" s="236"/>
      <c r="AD8" s="236"/>
      <c r="AE8" s="236"/>
      <c r="AF8" s="236"/>
      <c r="AG8" s="236"/>
      <c r="AH8" s="282">
        <f>AH24</f>
        <v>5112683.8000000007</v>
      </c>
      <c r="AI8" s="282"/>
      <c r="AJ8" s="282"/>
      <c r="AK8" s="282"/>
      <c r="AL8" s="282"/>
      <c r="AM8" s="282"/>
      <c r="AN8" s="224"/>
      <c r="AO8" s="225"/>
      <c r="AP8" s="225"/>
      <c r="AQ8" s="225"/>
      <c r="AR8" s="225"/>
      <c r="AS8" s="226"/>
      <c r="AT8" s="236">
        <f>AT13</f>
        <v>508383.2</v>
      </c>
      <c r="AU8" s="236"/>
      <c r="AV8" s="236"/>
      <c r="AW8" s="236"/>
      <c r="AX8" s="236"/>
      <c r="AY8" s="236"/>
      <c r="AZ8" s="236"/>
      <c r="BA8" s="236">
        <f>BA13</f>
        <v>497800</v>
      </c>
      <c r="BB8" s="236"/>
      <c r="BC8" s="236"/>
      <c r="BD8" s="236"/>
      <c r="BE8" s="236"/>
      <c r="BF8" s="236"/>
      <c r="BG8" s="220"/>
      <c r="BH8" s="230"/>
      <c r="BI8" s="230"/>
      <c r="BJ8" s="230"/>
      <c r="BK8" s="230"/>
      <c r="BL8" s="231"/>
      <c r="BM8" s="237">
        <f>BM13</f>
        <v>10583.2</v>
      </c>
      <c r="BN8" s="237"/>
      <c r="BO8" s="237"/>
      <c r="BP8" s="237"/>
      <c r="BQ8" s="237"/>
      <c r="BR8" s="237"/>
      <c r="BS8" s="237"/>
      <c r="BT8" s="235"/>
      <c r="BU8" s="235"/>
      <c r="BV8" s="235"/>
      <c r="BW8" s="235"/>
      <c r="BX8" s="235"/>
      <c r="BY8" s="235"/>
    </row>
    <row r="9" spans="1:77" ht="14.25" customHeight="1">
      <c r="A9" s="223" t="s">
        <v>1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9"/>
      <c r="S9" s="8"/>
      <c r="T9" s="8"/>
      <c r="U9" s="220"/>
      <c r="V9" s="230"/>
      <c r="W9" s="230"/>
      <c r="X9" s="230"/>
      <c r="Y9" s="230"/>
      <c r="Z9" s="231"/>
      <c r="AA9" s="235"/>
      <c r="AB9" s="235"/>
      <c r="AC9" s="235"/>
      <c r="AD9" s="235"/>
      <c r="AE9" s="235"/>
      <c r="AF9" s="235"/>
      <c r="AG9" s="235"/>
      <c r="AH9" s="237"/>
      <c r="AI9" s="237"/>
      <c r="AJ9" s="237"/>
      <c r="AK9" s="237"/>
      <c r="AL9" s="237"/>
      <c r="AM9" s="237"/>
      <c r="AN9" s="220"/>
      <c r="AO9" s="230"/>
      <c r="AP9" s="230"/>
      <c r="AQ9" s="230"/>
      <c r="AR9" s="230"/>
      <c r="AS9" s="231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20"/>
      <c r="BH9" s="230"/>
      <c r="BI9" s="230"/>
      <c r="BJ9" s="230"/>
      <c r="BK9" s="230"/>
      <c r="BL9" s="231"/>
      <c r="BM9" s="237"/>
      <c r="BN9" s="237"/>
      <c r="BO9" s="237"/>
      <c r="BP9" s="237"/>
      <c r="BQ9" s="237"/>
      <c r="BR9" s="237"/>
      <c r="BS9" s="237"/>
      <c r="BT9" s="235"/>
      <c r="BU9" s="235"/>
      <c r="BV9" s="235"/>
      <c r="BW9" s="235"/>
      <c r="BX9" s="235"/>
      <c r="BY9" s="235"/>
    </row>
    <row r="10" spans="1:77" ht="28.5" customHeight="1">
      <c r="A10" s="223" t="s">
        <v>76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9">
        <v>110</v>
      </c>
      <c r="S10" s="9"/>
      <c r="T10" s="8"/>
      <c r="U10" s="220"/>
      <c r="V10" s="230"/>
      <c r="W10" s="230"/>
      <c r="X10" s="230"/>
      <c r="Y10" s="230"/>
      <c r="Z10" s="231"/>
      <c r="AA10" s="220" t="s">
        <v>75</v>
      </c>
      <c r="AB10" s="230"/>
      <c r="AC10" s="230"/>
      <c r="AD10" s="230"/>
      <c r="AE10" s="230"/>
      <c r="AF10" s="230"/>
      <c r="AG10" s="231"/>
      <c r="AH10" s="227" t="s">
        <v>75</v>
      </c>
      <c r="AI10" s="228"/>
      <c r="AJ10" s="228"/>
      <c r="AK10" s="228"/>
      <c r="AL10" s="228"/>
      <c r="AM10" s="229"/>
      <c r="AN10" s="220" t="s">
        <v>75</v>
      </c>
      <c r="AO10" s="230"/>
      <c r="AP10" s="230"/>
      <c r="AQ10" s="230"/>
      <c r="AR10" s="230"/>
      <c r="AS10" s="231"/>
      <c r="AT10" s="220"/>
      <c r="AU10" s="230"/>
      <c r="AV10" s="230"/>
      <c r="AW10" s="230"/>
      <c r="AX10" s="230"/>
      <c r="AY10" s="230"/>
      <c r="AZ10" s="231"/>
      <c r="BA10" s="220" t="s">
        <v>75</v>
      </c>
      <c r="BB10" s="230"/>
      <c r="BC10" s="230"/>
      <c r="BD10" s="230"/>
      <c r="BE10" s="230"/>
      <c r="BF10" s="231"/>
      <c r="BG10" s="220" t="s">
        <v>75</v>
      </c>
      <c r="BH10" s="230"/>
      <c r="BI10" s="230"/>
      <c r="BJ10" s="230"/>
      <c r="BK10" s="230"/>
      <c r="BL10" s="231"/>
      <c r="BM10" s="227"/>
      <c r="BN10" s="228"/>
      <c r="BO10" s="228"/>
      <c r="BP10" s="228"/>
      <c r="BQ10" s="228"/>
      <c r="BR10" s="228"/>
      <c r="BS10" s="229"/>
      <c r="BT10" s="220" t="s">
        <v>75</v>
      </c>
      <c r="BU10" s="230"/>
      <c r="BV10" s="230"/>
      <c r="BW10" s="230"/>
      <c r="BX10" s="230"/>
      <c r="BY10" s="231"/>
    </row>
    <row r="11" spans="1:77" ht="30.6" customHeight="1">
      <c r="A11" s="223" t="s">
        <v>77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9">
        <v>111</v>
      </c>
      <c r="S11" s="9"/>
      <c r="T11" s="8"/>
      <c r="U11" s="220"/>
      <c r="V11" s="230"/>
      <c r="W11" s="230"/>
      <c r="X11" s="230"/>
      <c r="Y11" s="230"/>
      <c r="Z11" s="231"/>
      <c r="AA11" s="220" t="s">
        <v>75</v>
      </c>
      <c r="AB11" s="230"/>
      <c r="AC11" s="230"/>
      <c r="AD11" s="230"/>
      <c r="AE11" s="230"/>
      <c r="AF11" s="230"/>
      <c r="AG11" s="231"/>
      <c r="AH11" s="227" t="s">
        <v>75</v>
      </c>
      <c r="AI11" s="228"/>
      <c r="AJ11" s="228"/>
      <c r="AK11" s="228"/>
      <c r="AL11" s="228"/>
      <c r="AM11" s="229"/>
      <c r="AN11" s="220" t="s">
        <v>75</v>
      </c>
      <c r="AO11" s="230"/>
      <c r="AP11" s="230"/>
      <c r="AQ11" s="230"/>
      <c r="AR11" s="230"/>
      <c r="AS11" s="231"/>
      <c r="AT11" s="220"/>
      <c r="AU11" s="230"/>
      <c r="AV11" s="230"/>
      <c r="AW11" s="230"/>
      <c r="AX11" s="230"/>
      <c r="AY11" s="230"/>
      <c r="AZ11" s="231"/>
      <c r="BA11" s="220" t="s">
        <v>75</v>
      </c>
      <c r="BB11" s="230"/>
      <c r="BC11" s="230"/>
      <c r="BD11" s="230"/>
      <c r="BE11" s="230"/>
      <c r="BF11" s="231"/>
      <c r="BG11" s="220" t="s">
        <v>75</v>
      </c>
      <c r="BH11" s="230"/>
      <c r="BI11" s="230"/>
      <c r="BJ11" s="230"/>
      <c r="BK11" s="230"/>
      <c r="BL11" s="231"/>
      <c r="BM11" s="227"/>
      <c r="BN11" s="228"/>
      <c r="BO11" s="228"/>
      <c r="BP11" s="228"/>
      <c r="BQ11" s="228"/>
      <c r="BR11" s="228"/>
      <c r="BS11" s="229"/>
      <c r="BT11" s="220" t="s">
        <v>75</v>
      </c>
      <c r="BU11" s="230"/>
      <c r="BV11" s="230"/>
      <c r="BW11" s="230"/>
      <c r="BX11" s="230"/>
      <c r="BY11" s="231"/>
    </row>
    <row r="12" spans="1:77" ht="41.25" customHeight="1">
      <c r="A12" s="223" t="s">
        <v>78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9">
        <v>120</v>
      </c>
      <c r="S12" s="9">
        <v>131</v>
      </c>
      <c r="T12" s="8"/>
      <c r="U12" s="224">
        <f>AA12</f>
        <v>34303846</v>
      </c>
      <c r="V12" s="225"/>
      <c r="W12" s="225"/>
      <c r="X12" s="225"/>
      <c r="Y12" s="225"/>
      <c r="Z12" s="226"/>
      <c r="AA12" s="224">
        <f>AA24-348377.62</f>
        <v>34303846</v>
      </c>
      <c r="AB12" s="225"/>
      <c r="AC12" s="225"/>
      <c r="AD12" s="225"/>
      <c r="AE12" s="225"/>
      <c r="AF12" s="225"/>
      <c r="AG12" s="226"/>
      <c r="AH12" s="227" t="s">
        <v>75</v>
      </c>
      <c r="AI12" s="228"/>
      <c r="AJ12" s="228"/>
      <c r="AK12" s="228"/>
      <c r="AL12" s="228"/>
      <c r="AM12" s="229"/>
      <c r="AN12" s="220" t="s">
        <v>75</v>
      </c>
      <c r="AO12" s="230"/>
      <c r="AP12" s="230"/>
      <c r="AQ12" s="230"/>
      <c r="AR12" s="230"/>
      <c r="AS12" s="231"/>
      <c r="AT12" s="220"/>
      <c r="AU12" s="230"/>
      <c r="AV12" s="230"/>
      <c r="AW12" s="230"/>
      <c r="AX12" s="230"/>
      <c r="AY12" s="230"/>
      <c r="AZ12" s="231"/>
      <c r="BA12" s="220"/>
      <c r="BB12" s="230"/>
      <c r="BC12" s="230"/>
      <c r="BD12" s="230"/>
      <c r="BE12" s="230"/>
      <c r="BF12" s="231"/>
      <c r="BG12" s="220"/>
      <c r="BH12" s="230"/>
      <c r="BI12" s="230"/>
      <c r="BJ12" s="230"/>
      <c r="BK12" s="230"/>
      <c r="BL12" s="231"/>
      <c r="BM12" s="227"/>
      <c r="BN12" s="228"/>
      <c r="BO12" s="228"/>
      <c r="BP12" s="228"/>
      <c r="BQ12" s="228"/>
      <c r="BR12" s="228"/>
      <c r="BS12" s="229"/>
      <c r="BT12" s="220" t="s">
        <v>75</v>
      </c>
      <c r="BU12" s="230"/>
      <c r="BV12" s="230"/>
      <c r="BW12" s="230"/>
      <c r="BX12" s="230"/>
      <c r="BY12" s="231"/>
    </row>
    <row r="13" spans="1:77" ht="28.15" customHeight="1">
      <c r="A13" s="223" t="s">
        <v>156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9">
        <v>121</v>
      </c>
      <c r="S13" s="9">
        <v>131</v>
      </c>
      <c r="T13" s="8"/>
      <c r="U13" s="224">
        <f>AA13+AT13</f>
        <v>508383.2</v>
      </c>
      <c r="V13" s="225"/>
      <c r="W13" s="225"/>
      <c r="X13" s="225"/>
      <c r="Y13" s="225"/>
      <c r="Z13" s="226"/>
      <c r="AA13" s="224"/>
      <c r="AB13" s="225"/>
      <c r="AC13" s="225"/>
      <c r="AD13" s="225"/>
      <c r="AE13" s="225"/>
      <c r="AF13" s="225"/>
      <c r="AG13" s="226"/>
      <c r="AH13" s="227" t="s">
        <v>75</v>
      </c>
      <c r="AI13" s="228"/>
      <c r="AJ13" s="228"/>
      <c r="AK13" s="228"/>
      <c r="AL13" s="228"/>
      <c r="AM13" s="229"/>
      <c r="AN13" s="220" t="s">
        <v>75</v>
      </c>
      <c r="AO13" s="230"/>
      <c r="AP13" s="230"/>
      <c r="AQ13" s="230"/>
      <c r="AR13" s="230"/>
      <c r="AS13" s="231"/>
      <c r="AT13" s="220">
        <f>BA13+BM13</f>
        <v>508383.2</v>
      </c>
      <c r="AU13" s="230"/>
      <c r="AV13" s="230"/>
      <c r="AW13" s="230"/>
      <c r="AX13" s="230"/>
      <c r="AY13" s="230"/>
      <c r="AZ13" s="231"/>
      <c r="BA13" s="220">
        <v>497800</v>
      </c>
      <c r="BB13" s="230"/>
      <c r="BC13" s="230"/>
      <c r="BD13" s="230"/>
      <c r="BE13" s="230"/>
      <c r="BF13" s="231"/>
      <c r="BG13" s="220"/>
      <c r="BH13" s="230"/>
      <c r="BI13" s="230"/>
      <c r="BJ13" s="230"/>
      <c r="BK13" s="230"/>
      <c r="BL13" s="231"/>
      <c r="BM13" s="227">
        <f>2147.2+8436</f>
        <v>10583.2</v>
      </c>
      <c r="BN13" s="228"/>
      <c r="BO13" s="228"/>
      <c r="BP13" s="228"/>
      <c r="BQ13" s="228"/>
      <c r="BR13" s="228"/>
      <c r="BS13" s="229"/>
      <c r="BT13" s="220" t="s">
        <v>75</v>
      </c>
      <c r="BU13" s="230"/>
      <c r="BV13" s="230"/>
      <c r="BW13" s="230"/>
      <c r="BX13" s="230"/>
      <c r="BY13" s="231"/>
    </row>
    <row r="14" spans="1:77" ht="41.25" customHeight="1">
      <c r="A14" s="223" t="s">
        <v>79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9">
        <v>130</v>
      </c>
      <c r="S14" s="9"/>
      <c r="T14" s="8"/>
      <c r="U14" s="220"/>
      <c r="V14" s="230"/>
      <c r="W14" s="230"/>
      <c r="X14" s="230"/>
      <c r="Y14" s="230"/>
      <c r="Z14" s="231"/>
      <c r="AA14" s="220" t="s">
        <v>75</v>
      </c>
      <c r="AB14" s="230"/>
      <c r="AC14" s="230"/>
      <c r="AD14" s="230"/>
      <c r="AE14" s="230"/>
      <c r="AF14" s="230"/>
      <c r="AG14" s="231"/>
      <c r="AH14" s="227" t="s">
        <v>75</v>
      </c>
      <c r="AI14" s="228"/>
      <c r="AJ14" s="228"/>
      <c r="AK14" s="228"/>
      <c r="AL14" s="228"/>
      <c r="AM14" s="229"/>
      <c r="AN14" s="220" t="s">
        <v>75</v>
      </c>
      <c r="AO14" s="230"/>
      <c r="AP14" s="230"/>
      <c r="AQ14" s="230"/>
      <c r="AR14" s="230"/>
      <c r="AS14" s="231"/>
      <c r="AT14" s="220"/>
      <c r="AU14" s="230"/>
      <c r="AV14" s="230"/>
      <c r="AW14" s="230"/>
      <c r="AX14" s="230"/>
      <c r="AY14" s="230"/>
      <c r="AZ14" s="231"/>
      <c r="BA14" s="220" t="s">
        <v>75</v>
      </c>
      <c r="BB14" s="230"/>
      <c r="BC14" s="230"/>
      <c r="BD14" s="230"/>
      <c r="BE14" s="230"/>
      <c r="BF14" s="231"/>
      <c r="BG14" s="220" t="s">
        <v>75</v>
      </c>
      <c r="BH14" s="230"/>
      <c r="BI14" s="230"/>
      <c r="BJ14" s="230"/>
      <c r="BK14" s="230"/>
      <c r="BL14" s="231"/>
      <c r="BM14" s="227"/>
      <c r="BN14" s="228"/>
      <c r="BO14" s="228"/>
      <c r="BP14" s="228"/>
      <c r="BQ14" s="228"/>
      <c r="BR14" s="228"/>
      <c r="BS14" s="229"/>
      <c r="BT14" s="220" t="s">
        <v>75</v>
      </c>
      <c r="BU14" s="230"/>
      <c r="BV14" s="230"/>
      <c r="BW14" s="230"/>
      <c r="BX14" s="230"/>
      <c r="BY14" s="231"/>
    </row>
    <row r="15" spans="1:77" ht="12.75" customHeight="1">
      <c r="A15" s="223" t="s">
        <v>80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9">
        <v>140</v>
      </c>
      <c r="S15" s="9"/>
      <c r="T15" s="8"/>
      <c r="U15" s="220"/>
      <c r="V15" s="230"/>
      <c r="W15" s="230"/>
      <c r="X15" s="230"/>
      <c r="Y15" s="230"/>
      <c r="Z15" s="231"/>
      <c r="AA15" s="220"/>
      <c r="AB15" s="230"/>
      <c r="AC15" s="230"/>
      <c r="AD15" s="230"/>
      <c r="AE15" s="230"/>
      <c r="AF15" s="230"/>
      <c r="AG15" s="231"/>
      <c r="AH15" s="227"/>
      <c r="AI15" s="228"/>
      <c r="AJ15" s="228"/>
      <c r="AK15" s="228"/>
      <c r="AL15" s="228"/>
      <c r="AM15" s="229"/>
      <c r="AN15" s="220"/>
      <c r="AO15" s="230"/>
      <c r="AP15" s="230"/>
      <c r="AQ15" s="230"/>
      <c r="AR15" s="230"/>
      <c r="AS15" s="231"/>
      <c r="AT15" s="220"/>
      <c r="AU15" s="230"/>
      <c r="AV15" s="230"/>
      <c r="AW15" s="230"/>
      <c r="AX15" s="230"/>
      <c r="AY15" s="230"/>
      <c r="AZ15" s="231"/>
      <c r="BA15" s="220"/>
      <c r="BB15" s="230"/>
      <c r="BC15" s="230"/>
      <c r="BD15" s="230"/>
      <c r="BE15" s="230"/>
      <c r="BF15" s="231"/>
      <c r="BG15" s="220"/>
      <c r="BH15" s="230"/>
      <c r="BI15" s="230"/>
      <c r="BJ15" s="230"/>
      <c r="BK15" s="230"/>
      <c r="BL15" s="231"/>
      <c r="BM15" s="227"/>
      <c r="BN15" s="228"/>
      <c r="BO15" s="228"/>
      <c r="BP15" s="228"/>
      <c r="BQ15" s="228"/>
      <c r="BR15" s="228"/>
      <c r="BS15" s="229"/>
      <c r="BT15" s="220"/>
      <c r="BU15" s="230"/>
      <c r="BV15" s="230"/>
      <c r="BW15" s="230"/>
      <c r="BX15" s="230"/>
      <c r="BY15" s="231"/>
    </row>
    <row r="16" spans="1:77" ht="28.5" customHeight="1">
      <c r="A16" s="223" t="s">
        <v>157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9">
        <v>141</v>
      </c>
      <c r="S16" s="9">
        <v>155</v>
      </c>
      <c r="T16" s="8"/>
      <c r="U16" s="220"/>
      <c r="V16" s="230"/>
      <c r="W16" s="230"/>
      <c r="X16" s="230"/>
      <c r="Y16" s="230"/>
      <c r="Z16" s="231"/>
      <c r="AA16" s="220" t="s">
        <v>75</v>
      </c>
      <c r="AB16" s="230"/>
      <c r="AC16" s="230"/>
      <c r="AD16" s="230"/>
      <c r="AE16" s="230"/>
      <c r="AF16" s="230"/>
      <c r="AG16" s="231"/>
      <c r="AH16" s="227" t="s">
        <v>75</v>
      </c>
      <c r="AI16" s="228"/>
      <c r="AJ16" s="228"/>
      <c r="AK16" s="228"/>
      <c r="AL16" s="228"/>
      <c r="AM16" s="229"/>
      <c r="AN16" s="220" t="s">
        <v>75</v>
      </c>
      <c r="AO16" s="230"/>
      <c r="AP16" s="230"/>
      <c r="AQ16" s="230"/>
      <c r="AR16" s="230"/>
      <c r="AS16" s="231"/>
      <c r="AT16" s="220"/>
      <c r="AU16" s="230"/>
      <c r="AV16" s="230"/>
      <c r="AW16" s="230"/>
      <c r="AX16" s="230"/>
      <c r="AY16" s="230"/>
      <c r="AZ16" s="231"/>
      <c r="BA16" s="220" t="s">
        <v>75</v>
      </c>
      <c r="BB16" s="230"/>
      <c r="BC16" s="230"/>
      <c r="BD16" s="230"/>
      <c r="BE16" s="230"/>
      <c r="BF16" s="231"/>
      <c r="BG16" s="220" t="s">
        <v>75</v>
      </c>
      <c r="BH16" s="230"/>
      <c r="BI16" s="230"/>
      <c r="BJ16" s="230"/>
      <c r="BK16" s="230"/>
      <c r="BL16" s="231"/>
      <c r="BM16" s="227"/>
      <c r="BN16" s="228"/>
      <c r="BO16" s="228"/>
      <c r="BP16" s="228"/>
      <c r="BQ16" s="228"/>
      <c r="BR16" s="228"/>
      <c r="BS16" s="229"/>
      <c r="BT16" s="220" t="s">
        <v>75</v>
      </c>
      <c r="BU16" s="230"/>
      <c r="BV16" s="230"/>
      <c r="BW16" s="230"/>
      <c r="BX16" s="230"/>
      <c r="BY16" s="231"/>
    </row>
    <row r="17" spans="1:77" ht="14.25" customHeight="1">
      <c r="A17" s="223" t="s">
        <v>60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9">
        <v>142</v>
      </c>
      <c r="S17" s="9"/>
      <c r="T17" s="8"/>
      <c r="U17" s="220"/>
      <c r="V17" s="230"/>
      <c r="W17" s="230"/>
      <c r="X17" s="230"/>
      <c r="Y17" s="230"/>
      <c r="Z17" s="231"/>
      <c r="AA17" s="220" t="s">
        <v>75</v>
      </c>
      <c r="AB17" s="230"/>
      <c r="AC17" s="230"/>
      <c r="AD17" s="230"/>
      <c r="AE17" s="230"/>
      <c r="AF17" s="230"/>
      <c r="AG17" s="231"/>
      <c r="AH17" s="227" t="s">
        <v>75</v>
      </c>
      <c r="AI17" s="228"/>
      <c r="AJ17" s="228"/>
      <c r="AK17" s="228"/>
      <c r="AL17" s="228"/>
      <c r="AM17" s="229"/>
      <c r="AN17" s="220" t="s">
        <v>75</v>
      </c>
      <c r="AO17" s="230"/>
      <c r="AP17" s="230"/>
      <c r="AQ17" s="230"/>
      <c r="AR17" s="230"/>
      <c r="AS17" s="231"/>
      <c r="AT17" s="220"/>
      <c r="AU17" s="230"/>
      <c r="AV17" s="230"/>
      <c r="AW17" s="230"/>
      <c r="AX17" s="230"/>
      <c r="AY17" s="230"/>
      <c r="AZ17" s="231"/>
      <c r="BA17" s="220" t="s">
        <v>75</v>
      </c>
      <c r="BB17" s="230"/>
      <c r="BC17" s="230"/>
      <c r="BD17" s="230"/>
      <c r="BE17" s="230"/>
      <c r="BF17" s="231"/>
      <c r="BG17" s="220" t="s">
        <v>75</v>
      </c>
      <c r="BH17" s="230"/>
      <c r="BI17" s="230"/>
      <c r="BJ17" s="230"/>
      <c r="BK17" s="230"/>
      <c r="BL17" s="231"/>
      <c r="BM17" s="227" t="s">
        <v>75</v>
      </c>
      <c r="BN17" s="228"/>
      <c r="BO17" s="228"/>
      <c r="BP17" s="228"/>
      <c r="BQ17" s="228"/>
      <c r="BR17" s="228"/>
      <c r="BS17" s="229"/>
      <c r="BT17" s="220"/>
      <c r="BU17" s="230"/>
      <c r="BV17" s="230"/>
      <c r="BW17" s="230"/>
      <c r="BX17" s="230"/>
      <c r="BY17" s="231"/>
    </row>
    <row r="18" spans="1:77" ht="58.5" customHeight="1">
      <c r="A18" s="223" t="s">
        <v>81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9">
        <v>143</v>
      </c>
      <c r="S18" s="9"/>
      <c r="T18" s="8"/>
      <c r="U18" s="220"/>
      <c r="V18" s="230"/>
      <c r="W18" s="230"/>
      <c r="X18" s="230"/>
      <c r="Y18" s="230"/>
      <c r="Z18" s="231"/>
      <c r="AA18" s="220"/>
      <c r="AB18" s="230"/>
      <c r="AC18" s="230"/>
      <c r="AD18" s="230"/>
      <c r="AE18" s="230"/>
      <c r="AF18" s="230"/>
      <c r="AG18" s="231"/>
      <c r="AH18" s="227"/>
      <c r="AI18" s="228"/>
      <c r="AJ18" s="228"/>
      <c r="AK18" s="228"/>
      <c r="AL18" s="228"/>
      <c r="AM18" s="229"/>
      <c r="AN18" s="220"/>
      <c r="AO18" s="230"/>
      <c r="AP18" s="230"/>
      <c r="AQ18" s="230"/>
      <c r="AR18" s="230"/>
      <c r="AS18" s="231"/>
      <c r="AT18" s="220"/>
      <c r="AU18" s="230"/>
      <c r="AV18" s="230"/>
      <c r="AW18" s="230"/>
      <c r="AX18" s="230"/>
      <c r="AY18" s="230"/>
      <c r="AZ18" s="231"/>
      <c r="BA18" s="220"/>
      <c r="BB18" s="230"/>
      <c r="BC18" s="230"/>
      <c r="BD18" s="230"/>
      <c r="BE18" s="230"/>
      <c r="BF18" s="231"/>
      <c r="BG18" s="220"/>
      <c r="BH18" s="230"/>
      <c r="BI18" s="230"/>
      <c r="BJ18" s="230"/>
      <c r="BK18" s="230"/>
      <c r="BL18" s="231"/>
      <c r="BM18" s="227"/>
      <c r="BN18" s="228"/>
      <c r="BO18" s="228"/>
      <c r="BP18" s="228"/>
      <c r="BQ18" s="228"/>
      <c r="BR18" s="228"/>
      <c r="BS18" s="229"/>
      <c r="BT18" s="220"/>
      <c r="BU18" s="230"/>
      <c r="BV18" s="230"/>
      <c r="BW18" s="230"/>
      <c r="BX18" s="230"/>
      <c r="BY18" s="231"/>
    </row>
    <row r="19" spans="1:77" ht="29.25" customHeight="1">
      <c r="A19" s="223" t="s">
        <v>82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9">
        <v>150</v>
      </c>
      <c r="S19" s="9"/>
      <c r="T19" s="8"/>
      <c r="U19" s="220"/>
      <c r="V19" s="230"/>
      <c r="W19" s="230"/>
      <c r="X19" s="230"/>
      <c r="Y19" s="230"/>
      <c r="Z19" s="231"/>
      <c r="AA19" s="220" t="s">
        <v>75</v>
      </c>
      <c r="AB19" s="230"/>
      <c r="AC19" s="230"/>
      <c r="AD19" s="230"/>
      <c r="AE19" s="230"/>
      <c r="AF19" s="230"/>
      <c r="AG19" s="231"/>
      <c r="AH19" s="227" t="s">
        <v>75</v>
      </c>
      <c r="AI19" s="228"/>
      <c r="AJ19" s="228"/>
      <c r="AK19" s="228"/>
      <c r="AL19" s="228"/>
      <c r="AM19" s="229"/>
      <c r="AN19" s="220" t="s">
        <v>75</v>
      </c>
      <c r="AO19" s="230"/>
      <c r="AP19" s="230"/>
      <c r="AQ19" s="230"/>
      <c r="AR19" s="230"/>
      <c r="AS19" s="231"/>
      <c r="AT19" s="220"/>
      <c r="AU19" s="230"/>
      <c r="AV19" s="230"/>
      <c r="AW19" s="230"/>
      <c r="AX19" s="230"/>
      <c r="AY19" s="230"/>
      <c r="AZ19" s="231"/>
      <c r="BA19" s="220" t="s">
        <v>75</v>
      </c>
      <c r="BB19" s="230"/>
      <c r="BC19" s="230"/>
      <c r="BD19" s="230"/>
      <c r="BE19" s="230"/>
      <c r="BF19" s="231"/>
      <c r="BG19" s="220" t="s">
        <v>75</v>
      </c>
      <c r="BH19" s="230"/>
      <c r="BI19" s="230"/>
      <c r="BJ19" s="230"/>
      <c r="BK19" s="230"/>
      <c r="BL19" s="231"/>
      <c r="BM19" s="227"/>
      <c r="BN19" s="228"/>
      <c r="BO19" s="228"/>
      <c r="BP19" s="228"/>
      <c r="BQ19" s="228"/>
      <c r="BR19" s="228"/>
      <c r="BS19" s="229"/>
      <c r="BT19" s="220" t="s">
        <v>75</v>
      </c>
      <c r="BU19" s="230"/>
      <c r="BV19" s="230"/>
      <c r="BW19" s="230"/>
      <c r="BX19" s="230"/>
      <c r="BY19" s="231"/>
    </row>
    <row r="20" spans="1:77" ht="14.25" customHeight="1">
      <c r="A20" s="223"/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9">
        <v>151</v>
      </c>
      <c r="S20" s="9"/>
      <c r="T20" s="8"/>
      <c r="U20" s="220"/>
      <c r="V20" s="230"/>
      <c r="W20" s="230"/>
      <c r="X20" s="230"/>
      <c r="Y20" s="230"/>
      <c r="Z20" s="231"/>
      <c r="AA20" s="220" t="s">
        <v>75</v>
      </c>
      <c r="AB20" s="230"/>
      <c r="AC20" s="230"/>
      <c r="AD20" s="230"/>
      <c r="AE20" s="230"/>
      <c r="AF20" s="230"/>
      <c r="AG20" s="231"/>
      <c r="AH20" s="227" t="s">
        <v>75</v>
      </c>
      <c r="AI20" s="228"/>
      <c r="AJ20" s="228"/>
      <c r="AK20" s="228"/>
      <c r="AL20" s="228"/>
      <c r="AM20" s="229"/>
      <c r="AN20" s="220" t="s">
        <v>75</v>
      </c>
      <c r="AO20" s="230"/>
      <c r="AP20" s="230"/>
      <c r="AQ20" s="230"/>
      <c r="AR20" s="230"/>
      <c r="AS20" s="231"/>
      <c r="AT20" s="220"/>
      <c r="AU20" s="230"/>
      <c r="AV20" s="230"/>
      <c r="AW20" s="230"/>
      <c r="AX20" s="230"/>
      <c r="AY20" s="230"/>
      <c r="AZ20" s="231"/>
      <c r="BA20" s="220" t="s">
        <v>75</v>
      </c>
      <c r="BB20" s="230"/>
      <c r="BC20" s="230"/>
      <c r="BD20" s="230"/>
      <c r="BE20" s="230"/>
      <c r="BF20" s="231"/>
      <c r="BG20" s="220" t="s">
        <v>75</v>
      </c>
      <c r="BH20" s="230"/>
      <c r="BI20" s="230"/>
      <c r="BJ20" s="230"/>
      <c r="BK20" s="230"/>
      <c r="BL20" s="231"/>
      <c r="BM20" s="227"/>
      <c r="BN20" s="228"/>
      <c r="BO20" s="228"/>
      <c r="BP20" s="228"/>
      <c r="BQ20" s="228"/>
      <c r="BR20" s="228"/>
      <c r="BS20" s="229"/>
      <c r="BT20" s="220" t="s">
        <v>75</v>
      </c>
      <c r="BU20" s="230"/>
      <c r="BV20" s="230"/>
      <c r="BW20" s="230"/>
      <c r="BX20" s="230"/>
      <c r="BY20" s="231"/>
    </row>
    <row r="21" spans="1:77" ht="14.25" customHeight="1">
      <c r="A21" s="223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9">
        <v>152</v>
      </c>
      <c r="S21" s="9"/>
      <c r="T21" s="8"/>
      <c r="U21" s="220"/>
      <c r="V21" s="230"/>
      <c r="W21" s="230"/>
      <c r="X21" s="230"/>
      <c r="Y21" s="230"/>
      <c r="Z21" s="231"/>
      <c r="AA21" s="220" t="s">
        <v>75</v>
      </c>
      <c r="AB21" s="230"/>
      <c r="AC21" s="230"/>
      <c r="AD21" s="230"/>
      <c r="AE21" s="230"/>
      <c r="AF21" s="230"/>
      <c r="AG21" s="231"/>
      <c r="AH21" s="227" t="s">
        <v>75</v>
      </c>
      <c r="AI21" s="228"/>
      <c r="AJ21" s="228"/>
      <c r="AK21" s="228"/>
      <c r="AL21" s="228"/>
      <c r="AM21" s="229"/>
      <c r="AN21" s="220" t="s">
        <v>75</v>
      </c>
      <c r="AO21" s="230"/>
      <c r="AP21" s="230"/>
      <c r="AQ21" s="230"/>
      <c r="AR21" s="230"/>
      <c r="AS21" s="231"/>
      <c r="AT21" s="220"/>
      <c r="AU21" s="230"/>
      <c r="AV21" s="230"/>
      <c r="AW21" s="230"/>
      <c r="AX21" s="230"/>
      <c r="AY21" s="230"/>
      <c r="AZ21" s="231"/>
      <c r="BA21" s="220" t="s">
        <v>75</v>
      </c>
      <c r="BB21" s="230"/>
      <c r="BC21" s="230"/>
      <c r="BD21" s="230"/>
      <c r="BE21" s="230"/>
      <c r="BF21" s="231"/>
      <c r="BG21" s="220" t="s">
        <v>75</v>
      </c>
      <c r="BH21" s="230"/>
      <c r="BI21" s="230"/>
      <c r="BJ21" s="230"/>
      <c r="BK21" s="230"/>
      <c r="BL21" s="231"/>
      <c r="BM21" s="227"/>
      <c r="BN21" s="228"/>
      <c r="BO21" s="228"/>
      <c r="BP21" s="228"/>
      <c r="BQ21" s="228"/>
      <c r="BR21" s="228"/>
      <c r="BS21" s="229"/>
      <c r="BT21" s="220" t="s">
        <v>75</v>
      </c>
      <c r="BU21" s="230"/>
      <c r="BV21" s="230"/>
      <c r="BW21" s="230"/>
      <c r="BX21" s="230"/>
      <c r="BY21" s="231"/>
    </row>
    <row r="22" spans="1:77" ht="30" customHeight="1">
      <c r="A22" s="223" t="s">
        <v>83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9">
        <v>160</v>
      </c>
      <c r="S22" s="9">
        <v>152</v>
      </c>
      <c r="T22" s="8"/>
      <c r="U22" s="224">
        <f>AH22</f>
        <v>5112683.8000000007</v>
      </c>
      <c r="V22" s="225"/>
      <c r="W22" s="225"/>
      <c r="X22" s="225"/>
      <c r="Y22" s="225"/>
      <c r="Z22" s="226"/>
      <c r="AA22" s="220" t="s">
        <v>75</v>
      </c>
      <c r="AB22" s="230"/>
      <c r="AC22" s="230"/>
      <c r="AD22" s="230"/>
      <c r="AE22" s="230"/>
      <c r="AF22" s="230"/>
      <c r="AG22" s="231"/>
      <c r="AH22" s="232">
        <f>AH24</f>
        <v>5112683.8000000007</v>
      </c>
      <c r="AI22" s="233"/>
      <c r="AJ22" s="233"/>
      <c r="AK22" s="233"/>
      <c r="AL22" s="233"/>
      <c r="AM22" s="234"/>
      <c r="AN22" s="220" t="s">
        <v>75</v>
      </c>
      <c r="AO22" s="230"/>
      <c r="AP22" s="230"/>
      <c r="AQ22" s="230"/>
      <c r="AR22" s="230"/>
      <c r="AS22" s="231"/>
      <c r="AT22" s="220" t="s">
        <v>75</v>
      </c>
      <c r="AU22" s="230"/>
      <c r="AV22" s="230"/>
      <c r="AW22" s="230"/>
      <c r="AX22" s="230"/>
      <c r="AY22" s="230"/>
      <c r="AZ22" s="231"/>
      <c r="BA22" s="220" t="s">
        <v>75</v>
      </c>
      <c r="BB22" s="230"/>
      <c r="BC22" s="230"/>
      <c r="BD22" s="230"/>
      <c r="BE22" s="230"/>
      <c r="BF22" s="231"/>
      <c r="BG22" s="220" t="s">
        <v>75</v>
      </c>
      <c r="BH22" s="230"/>
      <c r="BI22" s="230"/>
      <c r="BJ22" s="230"/>
      <c r="BK22" s="230"/>
      <c r="BL22" s="231"/>
      <c r="BM22" s="227" t="s">
        <v>75</v>
      </c>
      <c r="BN22" s="228"/>
      <c r="BO22" s="228"/>
      <c r="BP22" s="228"/>
      <c r="BQ22" s="228"/>
      <c r="BR22" s="228"/>
      <c r="BS22" s="229"/>
      <c r="BT22" s="220" t="s">
        <v>75</v>
      </c>
      <c r="BU22" s="230"/>
      <c r="BV22" s="230"/>
      <c r="BW22" s="230"/>
      <c r="BX22" s="230"/>
      <c r="BY22" s="231"/>
    </row>
    <row r="23" spans="1:77" ht="28.9" customHeight="1">
      <c r="A23" s="223" t="s">
        <v>175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9">
        <v>162</v>
      </c>
      <c r="S23" s="9">
        <v>162</v>
      </c>
      <c r="T23" s="8"/>
      <c r="U23" s="224"/>
      <c r="V23" s="225"/>
      <c r="W23" s="225"/>
      <c r="X23" s="225"/>
      <c r="Y23" s="225"/>
      <c r="Z23" s="226"/>
      <c r="AA23" s="220" t="s">
        <v>75</v>
      </c>
      <c r="AB23" s="230"/>
      <c r="AC23" s="230"/>
      <c r="AD23" s="230"/>
      <c r="AE23" s="230"/>
      <c r="AF23" s="230"/>
      <c r="AG23" s="231"/>
      <c r="AH23" s="232"/>
      <c r="AI23" s="233"/>
      <c r="AJ23" s="233"/>
      <c r="AK23" s="233"/>
      <c r="AL23" s="233"/>
      <c r="AM23" s="234"/>
      <c r="AN23" s="220" t="s">
        <v>75</v>
      </c>
      <c r="AO23" s="230"/>
      <c r="AP23" s="230"/>
      <c r="AQ23" s="230"/>
      <c r="AR23" s="230"/>
      <c r="AS23" s="231"/>
      <c r="AT23" s="220" t="s">
        <v>75</v>
      </c>
      <c r="AU23" s="230"/>
      <c r="AV23" s="230"/>
      <c r="AW23" s="230"/>
      <c r="AX23" s="230"/>
      <c r="AY23" s="230"/>
      <c r="AZ23" s="231"/>
      <c r="BA23" s="220" t="s">
        <v>75</v>
      </c>
      <c r="BB23" s="230"/>
      <c r="BC23" s="230"/>
      <c r="BD23" s="230"/>
      <c r="BE23" s="230"/>
      <c r="BF23" s="231"/>
      <c r="BG23" s="220" t="s">
        <v>75</v>
      </c>
      <c r="BH23" s="230"/>
      <c r="BI23" s="230"/>
      <c r="BJ23" s="230"/>
      <c r="BK23" s="230"/>
      <c r="BL23" s="231"/>
      <c r="BM23" s="227" t="s">
        <v>75</v>
      </c>
      <c r="BN23" s="228"/>
      <c r="BO23" s="228"/>
      <c r="BP23" s="228"/>
      <c r="BQ23" s="228"/>
      <c r="BR23" s="228"/>
      <c r="BS23" s="229"/>
      <c r="BT23" s="220" t="s">
        <v>75</v>
      </c>
      <c r="BU23" s="230"/>
      <c r="BV23" s="230"/>
      <c r="BW23" s="230"/>
      <c r="BX23" s="230"/>
      <c r="BY23" s="231"/>
    </row>
    <row r="24" spans="1:77" ht="14.25" customHeight="1">
      <c r="A24" s="238" t="s">
        <v>84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6">
        <v>200</v>
      </c>
      <c r="S24" s="9" t="s">
        <v>75</v>
      </c>
      <c r="T24" s="8"/>
      <c r="U24" s="224">
        <f>U25+U46+U47+U54+U58+U70+U75+U88+U95</f>
        <v>40273290.619999997</v>
      </c>
      <c r="V24" s="225"/>
      <c r="W24" s="225"/>
      <c r="X24" s="225"/>
      <c r="Y24" s="225"/>
      <c r="Z24" s="226"/>
      <c r="AA24" s="236">
        <f>AA25+AA47+AA53</f>
        <v>34652223.619999997</v>
      </c>
      <c r="AB24" s="236"/>
      <c r="AC24" s="236"/>
      <c r="AD24" s="236"/>
      <c r="AE24" s="236"/>
      <c r="AF24" s="236"/>
      <c r="AG24" s="236"/>
      <c r="AH24" s="282">
        <f>AH25+AH46+AH47+AH53</f>
        <v>5112683.8000000007</v>
      </c>
      <c r="AI24" s="282"/>
      <c r="AJ24" s="282"/>
      <c r="AK24" s="282"/>
      <c r="AL24" s="282"/>
      <c r="AM24" s="282"/>
      <c r="AN24" s="220"/>
      <c r="AO24" s="230"/>
      <c r="AP24" s="230"/>
      <c r="AQ24" s="230"/>
      <c r="AR24" s="230"/>
      <c r="AS24" s="231"/>
      <c r="AT24" s="235">
        <f>AT53</f>
        <v>508383.2</v>
      </c>
      <c r="AU24" s="235"/>
      <c r="AV24" s="235"/>
      <c r="AW24" s="235"/>
      <c r="AX24" s="235"/>
      <c r="AY24" s="235"/>
      <c r="AZ24" s="235"/>
      <c r="BA24" s="235">
        <f>BA53</f>
        <v>497800</v>
      </c>
      <c r="BB24" s="235"/>
      <c r="BC24" s="235"/>
      <c r="BD24" s="235"/>
      <c r="BE24" s="235"/>
      <c r="BF24" s="235"/>
      <c r="BG24" s="220"/>
      <c r="BH24" s="230"/>
      <c r="BI24" s="230"/>
      <c r="BJ24" s="230"/>
      <c r="BK24" s="230"/>
      <c r="BL24" s="231"/>
      <c r="BM24" s="237">
        <f>BM53</f>
        <v>10583.199999999999</v>
      </c>
      <c r="BN24" s="237"/>
      <c r="BO24" s="237"/>
      <c r="BP24" s="237"/>
      <c r="BQ24" s="237"/>
      <c r="BR24" s="237"/>
      <c r="BS24" s="237"/>
      <c r="BT24" s="235"/>
      <c r="BU24" s="235"/>
      <c r="BV24" s="235"/>
      <c r="BW24" s="235"/>
      <c r="BX24" s="235"/>
      <c r="BY24" s="235"/>
    </row>
    <row r="25" spans="1:77" ht="25.5" customHeight="1">
      <c r="A25" s="223" t="s">
        <v>85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9">
        <v>210</v>
      </c>
      <c r="S25" s="9"/>
      <c r="T25" s="8"/>
      <c r="U25" s="284">
        <f>U26+U32+U41</f>
        <v>29293771</v>
      </c>
      <c r="V25" s="285"/>
      <c r="W25" s="285"/>
      <c r="X25" s="285"/>
      <c r="Y25" s="285"/>
      <c r="Z25" s="286"/>
      <c r="AA25" s="287">
        <f>AA26+AA32+AA41</f>
        <v>27856364</v>
      </c>
      <c r="AB25" s="287"/>
      <c r="AC25" s="287"/>
      <c r="AD25" s="287"/>
      <c r="AE25" s="287"/>
      <c r="AF25" s="287"/>
      <c r="AG25" s="287"/>
      <c r="AH25" s="288">
        <f>AH26+AH32</f>
        <v>1437407</v>
      </c>
      <c r="AI25" s="288"/>
      <c r="AJ25" s="288"/>
      <c r="AK25" s="288"/>
      <c r="AL25" s="288"/>
      <c r="AM25" s="288"/>
      <c r="AN25" s="220"/>
      <c r="AO25" s="230"/>
      <c r="AP25" s="230"/>
      <c r="AQ25" s="230"/>
      <c r="AR25" s="230"/>
      <c r="AS25" s="231"/>
      <c r="AT25" s="235"/>
      <c r="AU25" s="235"/>
      <c r="AV25" s="235"/>
      <c r="AW25" s="235"/>
      <c r="AX25" s="235"/>
      <c r="AY25" s="235"/>
      <c r="AZ25" s="235"/>
      <c r="BA25" s="283"/>
      <c r="BB25" s="283"/>
      <c r="BC25" s="283"/>
      <c r="BD25" s="283"/>
      <c r="BE25" s="283"/>
      <c r="BF25" s="283"/>
      <c r="BG25" s="220"/>
      <c r="BH25" s="230"/>
      <c r="BI25" s="230"/>
      <c r="BJ25" s="230"/>
      <c r="BK25" s="230"/>
      <c r="BL25" s="231"/>
      <c r="BM25" s="237"/>
      <c r="BN25" s="237"/>
      <c r="BO25" s="237"/>
      <c r="BP25" s="237"/>
      <c r="BQ25" s="237"/>
      <c r="BR25" s="237"/>
      <c r="BS25" s="237"/>
      <c r="BT25" s="283"/>
      <c r="BU25" s="283"/>
      <c r="BV25" s="283"/>
      <c r="BW25" s="283"/>
      <c r="BX25" s="283"/>
      <c r="BY25" s="283"/>
    </row>
    <row r="26" spans="1:77" ht="25.5" customHeight="1">
      <c r="A26" s="238" t="s">
        <v>182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6">
        <v>211</v>
      </c>
      <c r="S26" s="6" t="s">
        <v>176</v>
      </c>
      <c r="T26" s="60"/>
      <c r="U26" s="242">
        <f>SUM(U27:Z31)</f>
        <v>22389190</v>
      </c>
      <c r="V26" s="243"/>
      <c r="W26" s="243"/>
      <c r="X26" s="243"/>
      <c r="Y26" s="243"/>
      <c r="Z26" s="244"/>
      <c r="AA26" s="245">
        <f>SUM(AA27:AG30)</f>
        <v>21285190</v>
      </c>
      <c r="AB26" s="245"/>
      <c r="AC26" s="245"/>
      <c r="AD26" s="245"/>
      <c r="AE26" s="245"/>
      <c r="AF26" s="245"/>
      <c r="AG26" s="245"/>
      <c r="AH26" s="289">
        <f>AH31</f>
        <v>1104000</v>
      </c>
      <c r="AI26" s="289"/>
      <c r="AJ26" s="289"/>
      <c r="AK26" s="289"/>
      <c r="AL26" s="289"/>
      <c r="AM26" s="289"/>
      <c r="AN26" s="220" t="s">
        <v>75</v>
      </c>
      <c r="AO26" s="230"/>
      <c r="AP26" s="230"/>
      <c r="AQ26" s="230"/>
      <c r="AR26" s="230"/>
      <c r="AS26" s="231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20"/>
      <c r="BH26" s="230"/>
      <c r="BI26" s="230"/>
      <c r="BJ26" s="230"/>
      <c r="BK26" s="230"/>
      <c r="BL26" s="231"/>
      <c r="BM26" s="237"/>
      <c r="BN26" s="237"/>
      <c r="BO26" s="237"/>
      <c r="BP26" s="237"/>
      <c r="BQ26" s="237"/>
      <c r="BR26" s="237"/>
      <c r="BS26" s="237"/>
      <c r="BT26" s="235"/>
      <c r="BU26" s="235"/>
      <c r="BV26" s="235"/>
      <c r="BW26" s="235"/>
      <c r="BX26" s="235"/>
      <c r="BY26" s="235"/>
    </row>
    <row r="27" spans="1:77">
      <c r="A27" s="223" t="s">
        <v>181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9" t="s">
        <v>86</v>
      </c>
      <c r="S27" s="9" t="s">
        <v>176</v>
      </c>
      <c r="T27" s="10">
        <v>65000</v>
      </c>
      <c r="U27" s="232">
        <f t="shared" ref="U27:U42" si="0">AA27</f>
        <v>1661960</v>
      </c>
      <c r="V27" s="233"/>
      <c r="W27" s="233"/>
      <c r="X27" s="233"/>
      <c r="Y27" s="233"/>
      <c r="Z27" s="234"/>
      <c r="AA27" s="236">
        <f>1671960-10000</f>
        <v>1661960</v>
      </c>
      <c r="AB27" s="236"/>
      <c r="AC27" s="236"/>
      <c r="AD27" s="236"/>
      <c r="AE27" s="236"/>
      <c r="AF27" s="236"/>
      <c r="AG27" s="236"/>
      <c r="AH27" s="237"/>
      <c r="AI27" s="237"/>
      <c r="AJ27" s="237"/>
      <c r="AK27" s="237"/>
      <c r="AL27" s="237"/>
      <c r="AM27" s="237"/>
      <c r="AN27" s="220" t="s">
        <v>75</v>
      </c>
      <c r="AO27" s="230"/>
      <c r="AP27" s="230"/>
      <c r="AQ27" s="230"/>
      <c r="AR27" s="230"/>
      <c r="AS27" s="231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20"/>
      <c r="BH27" s="230"/>
      <c r="BI27" s="230"/>
      <c r="BJ27" s="230"/>
      <c r="BK27" s="230"/>
      <c r="BL27" s="231"/>
      <c r="BM27" s="237"/>
      <c r="BN27" s="237"/>
      <c r="BO27" s="237"/>
      <c r="BP27" s="237"/>
      <c r="BQ27" s="237"/>
      <c r="BR27" s="237"/>
      <c r="BS27" s="237"/>
      <c r="BT27" s="235"/>
      <c r="BU27" s="235"/>
      <c r="BV27" s="235"/>
      <c r="BW27" s="235"/>
      <c r="BX27" s="235"/>
      <c r="BY27" s="235"/>
    </row>
    <row r="28" spans="1:77">
      <c r="A28" s="223" t="s">
        <v>180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9" t="s">
        <v>186</v>
      </c>
      <c r="S28" s="9" t="s">
        <v>176</v>
      </c>
      <c r="T28" s="10">
        <v>65001</v>
      </c>
      <c r="U28" s="232">
        <f t="shared" si="0"/>
        <v>1864800</v>
      </c>
      <c r="V28" s="233"/>
      <c r="W28" s="233"/>
      <c r="X28" s="233"/>
      <c r="Y28" s="233"/>
      <c r="Z28" s="234"/>
      <c r="AA28" s="236">
        <f>1879800-15000</f>
        <v>1864800</v>
      </c>
      <c r="AB28" s="236"/>
      <c r="AC28" s="236"/>
      <c r="AD28" s="236"/>
      <c r="AE28" s="236"/>
      <c r="AF28" s="236"/>
      <c r="AG28" s="236"/>
      <c r="AH28" s="237"/>
      <c r="AI28" s="237"/>
      <c r="AJ28" s="237"/>
      <c r="AK28" s="237"/>
      <c r="AL28" s="237"/>
      <c r="AM28" s="237"/>
      <c r="AN28" s="220" t="s">
        <v>75</v>
      </c>
      <c r="AO28" s="230"/>
      <c r="AP28" s="230"/>
      <c r="AQ28" s="230"/>
      <c r="AR28" s="230"/>
      <c r="AS28" s="231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20"/>
      <c r="BH28" s="230"/>
      <c r="BI28" s="230"/>
      <c r="BJ28" s="230"/>
      <c r="BK28" s="230"/>
      <c r="BL28" s="231"/>
      <c r="BM28" s="237"/>
      <c r="BN28" s="237"/>
      <c r="BO28" s="237"/>
      <c r="BP28" s="237"/>
      <c r="BQ28" s="237"/>
      <c r="BR28" s="237"/>
      <c r="BS28" s="237"/>
      <c r="BT28" s="235"/>
      <c r="BU28" s="235"/>
      <c r="BV28" s="235"/>
      <c r="BW28" s="235"/>
      <c r="BX28" s="235"/>
      <c r="BY28" s="235"/>
    </row>
    <row r="29" spans="1:77">
      <c r="A29" s="223" t="s">
        <v>181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9" t="s">
        <v>187</v>
      </c>
      <c r="S29" s="9" t="s">
        <v>176</v>
      </c>
      <c r="T29" s="10">
        <v>65100</v>
      </c>
      <c r="U29" s="232">
        <f t="shared" si="0"/>
        <v>4027920</v>
      </c>
      <c r="V29" s="233"/>
      <c r="W29" s="233"/>
      <c r="X29" s="233"/>
      <c r="Y29" s="233"/>
      <c r="Z29" s="234"/>
      <c r="AA29" s="236">
        <f>1448520-5000+2584400</f>
        <v>4027920</v>
      </c>
      <c r="AB29" s="236"/>
      <c r="AC29" s="236"/>
      <c r="AD29" s="236"/>
      <c r="AE29" s="236"/>
      <c r="AF29" s="236"/>
      <c r="AG29" s="236"/>
      <c r="AH29" s="237"/>
      <c r="AI29" s="237"/>
      <c r="AJ29" s="237"/>
      <c r="AK29" s="237"/>
      <c r="AL29" s="237"/>
      <c r="AM29" s="237"/>
      <c r="AN29" s="220" t="s">
        <v>75</v>
      </c>
      <c r="AO29" s="230"/>
      <c r="AP29" s="230"/>
      <c r="AQ29" s="230"/>
      <c r="AR29" s="230"/>
      <c r="AS29" s="231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20"/>
      <c r="BH29" s="230"/>
      <c r="BI29" s="230"/>
      <c r="BJ29" s="230"/>
      <c r="BK29" s="230"/>
      <c r="BL29" s="231"/>
      <c r="BM29" s="237"/>
      <c r="BN29" s="237"/>
      <c r="BO29" s="237"/>
      <c r="BP29" s="237"/>
      <c r="BQ29" s="237"/>
      <c r="BR29" s="237"/>
      <c r="BS29" s="237"/>
      <c r="BT29" s="235"/>
      <c r="BU29" s="235"/>
      <c r="BV29" s="235"/>
      <c r="BW29" s="235"/>
      <c r="BX29" s="235"/>
      <c r="BY29" s="235"/>
    </row>
    <row r="30" spans="1:77">
      <c r="A30" s="223" t="s">
        <v>180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9" t="s">
        <v>188</v>
      </c>
      <c r="S30" s="9" t="s">
        <v>176</v>
      </c>
      <c r="T30" s="10">
        <v>65101</v>
      </c>
      <c r="U30" s="232">
        <f>AA30</f>
        <v>13730510</v>
      </c>
      <c r="V30" s="233"/>
      <c r="W30" s="233"/>
      <c r="X30" s="233"/>
      <c r="Y30" s="233"/>
      <c r="Z30" s="234"/>
      <c r="AA30" s="236">
        <f>4633368-20000+9117142</f>
        <v>13730510</v>
      </c>
      <c r="AB30" s="236"/>
      <c r="AC30" s="236"/>
      <c r="AD30" s="236"/>
      <c r="AE30" s="236"/>
      <c r="AF30" s="236"/>
      <c r="AG30" s="236"/>
      <c r="AH30" s="237"/>
      <c r="AI30" s="237"/>
      <c r="AJ30" s="237"/>
      <c r="AK30" s="237"/>
      <c r="AL30" s="237"/>
      <c r="AM30" s="237"/>
      <c r="AN30" s="220" t="s">
        <v>75</v>
      </c>
      <c r="AO30" s="230"/>
      <c r="AP30" s="230"/>
      <c r="AQ30" s="230"/>
      <c r="AR30" s="230"/>
      <c r="AS30" s="231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20"/>
      <c r="BH30" s="230"/>
      <c r="BI30" s="230"/>
      <c r="BJ30" s="230"/>
      <c r="BK30" s="230"/>
      <c r="BL30" s="231"/>
      <c r="BM30" s="237"/>
      <c r="BN30" s="237"/>
      <c r="BO30" s="237"/>
      <c r="BP30" s="237"/>
      <c r="BQ30" s="237"/>
      <c r="BR30" s="237"/>
      <c r="BS30" s="237"/>
      <c r="BT30" s="235"/>
      <c r="BU30" s="235"/>
      <c r="BV30" s="235"/>
      <c r="BW30" s="235"/>
      <c r="BX30" s="235"/>
      <c r="BY30" s="235"/>
    </row>
    <row r="31" spans="1:77" ht="42" customHeight="1">
      <c r="A31" s="223" t="s">
        <v>262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9" t="s">
        <v>260</v>
      </c>
      <c r="S31" s="9">
        <v>111.211</v>
      </c>
      <c r="T31" s="75" t="s">
        <v>261</v>
      </c>
      <c r="U31" s="232">
        <f>AH31</f>
        <v>1104000</v>
      </c>
      <c r="V31" s="233"/>
      <c r="W31" s="233"/>
      <c r="X31" s="233"/>
      <c r="Y31" s="233"/>
      <c r="Z31" s="234"/>
      <c r="AA31" s="224"/>
      <c r="AB31" s="221"/>
      <c r="AC31" s="221"/>
      <c r="AD31" s="221"/>
      <c r="AE31" s="221"/>
      <c r="AF31" s="221"/>
      <c r="AG31" s="222"/>
      <c r="AH31" s="227">
        <f>345000+759000</f>
        <v>1104000</v>
      </c>
      <c r="AI31" s="221"/>
      <c r="AJ31" s="221"/>
      <c r="AK31" s="221"/>
      <c r="AL31" s="221"/>
      <c r="AM31" s="222"/>
      <c r="AN31" s="140"/>
      <c r="AO31" s="141"/>
      <c r="AP31" s="141"/>
      <c r="AQ31" s="141"/>
      <c r="AR31" s="141"/>
      <c r="AS31" s="142"/>
      <c r="AT31" s="140"/>
      <c r="AU31" s="141"/>
      <c r="AV31" s="141"/>
      <c r="AW31" s="141"/>
      <c r="AX31" s="141"/>
      <c r="AY31" s="141"/>
      <c r="AZ31" s="142"/>
      <c r="BA31" s="140"/>
      <c r="BB31" s="141"/>
      <c r="BC31" s="141"/>
      <c r="BD31" s="141"/>
      <c r="BE31" s="141"/>
      <c r="BF31" s="142"/>
      <c r="BG31" s="140"/>
      <c r="BH31" s="141"/>
      <c r="BI31" s="141"/>
      <c r="BJ31" s="141"/>
      <c r="BK31" s="141"/>
      <c r="BL31" s="142"/>
      <c r="BM31" s="144"/>
      <c r="BN31" s="145"/>
      <c r="BO31" s="145"/>
      <c r="BP31" s="145"/>
      <c r="BQ31" s="145"/>
      <c r="BR31" s="145"/>
      <c r="BS31" s="146"/>
      <c r="BT31" s="140"/>
      <c r="BU31" s="141"/>
      <c r="BV31" s="141"/>
      <c r="BW31" s="141"/>
      <c r="BX31" s="141"/>
      <c r="BY31" s="142"/>
    </row>
    <row r="32" spans="1:77" ht="28.5" customHeight="1">
      <c r="A32" s="291" t="s">
        <v>183</v>
      </c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3"/>
      <c r="R32" s="6">
        <v>212</v>
      </c>
      <c r="S32" s="6" t="s">
        <v>177</v>
      </c>
      <c r="T32" s="60"/>
      <c r="U32" s="242">
        <f>AA32+AH32</f>
        <v>6794581</v>
      </c>
      <c r="V32" s="243"/>
      <c r="W32" s="243"/>
      <c r="X32" s="243"/>
      <c r="Y32" s="243"/>
      <c r="Z32" s="244"/>
      <c r="AA32" s="305">
        <f>SUM(AA33:AG36)</f>
        <v>6461174</v>
      </c>
      <c r="AB32" s="306"/>
      <c r="AC32" s="306"/>
      <c r="AD32" s="306"/>
      <c r="AE32" s="306"/>
      <c r="AF32" s="306"/>
      <c r="AG32" s="307"/>
      <c r="AH32" s="246">
        <f>AH37</f>
        <v>333407</v>
      </c>
      <c r="AI32" s="247"/>
      <c r="AJ32" s="247"/>
      <c r="AK32" s="247"/>
      <c r="AL32" s="247"/>
      <c r="AM32" s="248"/>
      <c r="AN32" s="220" t="s">
        <v>75</v>
      </c>
      <c r="AO32" s="230"/>
      <c r="AP32" s="230"/>
      <c r="AQ32" s="230"/>
      <c r="AR32" s="230"/>
      <c r="AS32" s="231"/>
      <c r="AT32" s="220"/>
      <c r="AU32" s="230"/>
      <c r="AV32" s="230"/>
      <c r="AW32" s="230"/>
      <c r="AX32" s="230"/>
      <c r="AY32" s="230"/>
      <c r="AZ32" s="231"/>
      <c r="BA32" s="220"/>
      <c r="BB32" s="230"/>
      <c r="BC32" s="230"/>
      <c r="BD32" s="230"/>
      <c r="BE32" s="230"/>
      <c r="BF32" s="231"/>
      <c r="BG32" s="220"/>
      <c r="BH32" s="230"/>
      <c r="BI32" s="230"/>
      <c r="BJ32" s="230"/>
      <c r="BK32" s="230"/>
      <c r="BL32" s="231"/>
      <c r="BM32" s="227"/>
      <c r="BN32" s="228"/>
      <c r="BO32" s="228"/>
      <c r="BP32" s="228"/>
      <c r="BQ32" s="228"/>
      <c r="BR32" s="228"/>
      <c r="BS32" s="229"/>
      <c r="BT32" s="220"/>
      <c r="BU32" s="230"/>
      <c r="BV32" s="230"/>
      <c r="BW32" s="230"/>
      <c r="BX32" s="230"/>
      <c r="BY32" s="231"/>
    </row>
    <row r="33" spans="1:77" ht="26.25" customHeight="1">
      <c r="A33" s="239" t="s">
        <v>87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1"/>
      <c r="R33" s="9" t="s">
        <v>89</v>
      </c>
      <c r="S33" s="9" t="s">
        <v>177</v>
      </c>
      <c r="T33" s="10">
        <v>65000</v>
      </c>
      <c r="U33" s="232">
        <f t="shared" si="0"/>
        <v>504840</v>
      </c>
      <c r="V33" s="233"/>
      <c r="W33" s="233"/>
      <c r="X33" s="233"/>
      <c r="Y33" s="233"/>
      <c r="Z33" s="234"/>
      <c r="AA33" s="224">
        <v>504840</v>
      </c>
      <c r="AB33" s="225"/>
      <c r="AC33" s="225"/>
      <c r="AD33" s="225"/>
      <c r="AE33" s="225"/>
      <c r="AF33" s="225"/>
      <c r="AG33" s="226"/>
      <c r="AH33" s="227"/>
      <c r="AI33" s="228"/>
      <c r="AJ33" s="228"/>
      <c r="AK33" s="228"/>
      <c r="AL33" s="228"/>
      <c r="AM33" s="229"/>
      <c r="AN33" s="220" t="s">
        <v>75</v>
      </c>
      <c r="AO33" s="230"/>
      <c r="AP33" s="230"/>
      <c r="AQ33" s="230"/>
      <c r="AR33" s="230"/>
      <c r="AS33" s="231"/>
      <c r="AT33" s="220"/>
      <c r="AU33" s="230"/>
      <c r="AV33" s="230"/>
      <c r="AW33" s="230"/>
      <c r="AX33" s="230"/>
      <c r="AY33" s="230"/>
      <c r="AZ33" s="231"/>
      <c r="BA33" s="220"/>
      <c r="BB33" s="230"/>
      <c r="BC33" s="230"/>
      <c r="BD33" s="230"/>
      <c r="BE33" s="230"/>
      <c r="BF33" s="231"/>
      <c r="BG33" s="220"/>
      <c r="BH33" s="230"/>
      <c r="BI33" s="230"/>
      <c r="BJ33" s="230"/>
      <c r="BK33" s="230"/>
      <c r="BL33" s="231"/>
      <c r="BM33" s="227"/>
      <c r="BN33" s="228"/>
      <c r="BO33" s="228"/>
      <c r="BP33" s="228"/>
      <c r="BQ33" s="228"/>
      <c r="BR33" s="228"/>
      <c r="BS33" s="229"/>
      <c r="BT33" s="220"/>
      <c r="BU33" s="230"/>
      <c r="BV33" s="230"/>
      <c r="BW33" s="230"/>
      <c r="BX33" s="230"/>
      <c r="BY33" s="231"/>
    </row>
    <row r="34" spans="1:77" ht="26.25" customHeight="1">
      <c r="A34" s="239" t="s">
        <v>88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1"/>
      <c r="R34" s="9" t="s">
        <v>189</v>
      </c>
      <c r="S34" s="9" t="s">
        <v>177</v>
      </c>
      <c r="T34" s="10">
        <v>65003</v>
      </c>
      <c r="U34" s="232">
        <f t="shared" si="0"/>
        <v>567700</v>
      </c>
      <c r="V34" s="233"/>
      <c r="W34" s="233"/>
      <c r="X34" s="233"/>
      <c r="Y34" s="233"/>
      <c r="Z34" s="234"/>
      <c r="AA34" s="224">
        <v>567700</v>
      </c>
      <c r="AB34" s="225"/>
      <c r="AC34" s="225"/>
      <c r="AD34" s="225"/>
      <c r="AE34" s="225"/>
      <c r="AF34" s="225"/>
      <c r="AG34" s="226"/>
      <c r="AH34" s="227"/>
      <c r="AI34" s="228"/>
      <c r="AJ34" s="228"/>
      <c r="AK34" s="228"/>
      <c r="AL34" s="228"/>
      <c r="AM34" s="229"/>
      <c r="AN34" s="220" t="s">
        <v>75</v>
      </c>
      <c r="AO34" s="230"/>
      <c r="AP34" s="230"/>
      <c r="AQ34" s="230"/>
      <c r="AR34" s="230"/>
      <c r="AS34" s="231"/>
      <c r="AT34" s="220"/>
      <c r="AU34" s="230"/>
      <c r="AV34" s="230"/>
      <c r="AW34" s="230"/>
      <c r="AX34" s="230"/>
      <c r="AY34" s="230"/>
      <c r="AZ34" s="231"/>
      <c r="BA34" s="220"/>
      <c r="BB34" s="230"/>
      <c r="BC34" s="230"/>
      <c r="BD34" s="230"/>
      <c r="BE34" s="230"/>
      <c r="BF34" s="231"/>
      <c r="BG34" s="220"/>
      <c r="BH34" s="230"/>
      <c r="BI34" s="230"/>
      <c r="BJ34" s="230"/>
      <c r="BK34" s="230"/>
      <c r="BL34" s="231"/>
      <c r="BM34" s="227"/>
      <c r="BN34" s="228"/>
      <c r="BO34" s="228"/>
      <c r="BP34" s="228"/>
      <c r="BQ34" s="228"/>
      <c r="BR34" s="228"/>
      <c r="BS34" s="229"/>
      <c r="BT34" s="220"/>
      <c r="BU34" s="230"/>
      <c r="BV34" s="230"/>
      <c r="BW34" s="230"/>
      <c r="BX34" s="230"/>
      <c r="BY34" s="231"/>
    </row>
    <row r="35" spans="1:77" ht="29.25" customHeight="1">
      <c r="A35" s="239" t="s">
        <v>87</v>
      </c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1"/>
      <c r="R35" s="9" t="s">
        <v>190</v>
      </c>
      <c r="S35" s="9" t="s">
        <v>177</v>
      </c>
      <c r="T35" s="10">
        <v>65100</v>
      </c>
      <c r="U35" s="232">
        <f t="shared" si="0"/>
        <v>1220880</v>
      </c>
      <c r="V35" s="233"/>
      <c r="W35" s="233"/>
      <c r="X35" s="233"/>
      <c r="Y35" s="233"/>
      <c r="Z35" s="234"/>
      <c r="AA35" s="224">
        <f>437400+783480</f>
        <v>1220880</v>
      </c>
      <c r="AB35" s="225"/>
      <c r="AC35" s="225"/>
      <c r="AD35" s="225"/>
      <c r="AE35" s="225"/>
      <c r="AF35" s="225"/>
      <c r="AG35" s="226"/>
      <c r="AH35" s="227"/>
      <c r="AI35" s="228"/>
      <c r="AJ35" s="228"/>
      <c r="AK35" s="228"/>
      <c r="AL35" s="228"/>
      <c r="AM35" s="229"/>
      <c r="AN35" s="220" t="s">
        <v>75</v>
      </c>
      <c r="AO35" s="230"/>
      <c r="AP35" s="230"/>
      <c r="AQ35" s="230"/>
      <c r="AR35" s="230"/>
      <c r="AS35" s="231"/>
      <c r="AT35" s="220"/>
      <c r="AU35" s="230"/>
      <c r="AV35" s="230"/>
      <c r="AW35" s="230"/>
      <c r="AX35" s="230"/>
      <c r="AY35" s="230"/>
      <c r="AZ35" s="231"/>
      <c r="BA35" s="220"/>
      <c r="BB35" s="230"/>
      <c r="BC35" s="230"/>
      <c r="BD35" s="230"/>
      <c r="BE35" s="230"/>
      <c r="BF35" s="231"/>
      <c r="BG35" s="220"/>
      <c r="BH35" s="230"/>
      <c r="BI35" s="230"/>
      <c r="BJ35" s="230"/>
      <c r="BK35" s="230"/>
      <c r="BL35" s="231"/>
      <c r="BM35" s="227"/>
      <c r="BN35" s="228"/>
      <c r="BO35" s="228"/>
      <c r="BP35" s="228"/>
      <c r="BQ35" s="228"/>
      <c r="BR35" s="228"/>
      <c r="BS35" s="229"/>
      <c r="BT35" s="220"/>
      <c r="BU35" s="230"/>
      <c r="BV35" s="230"/>
      <c r="BW35" s="230"/>
      <c r="BX35" s="230"/>
      <c r="BY35" s="231"/>
    </row>
    <row r="36" spans="1:77" ht="30.75" customHeight="1">
      <c r="A36" s="239" t="s">
        <v>88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1"/>
      <c r="R36" s="9" t="s">
        <v>191</v>
      </c>
      <c r="S36" s="9" t="s">
        <v>177</v>
      </c>
      <c r="T36" s="10">
        <v>65103</v>
      </c>
      <c r="U36" s="232">
        <f t="shared" si="0"/>
        <v>4167754</v>
      </c>
      <c r="V36" s="233"/>
      <c r="W36" s="233"/>
      <c r="X36" s="233"/>
      <c r="Y36" s="233"/>
      <c r="Z36" s="234"/>
      <c r="AA36" s="224">
        <f>1399277+2768477</f>
        <v>4167754</v>
      </c>
      <c r="AB36" s="225"/>
      <c r="AC36" s="225"/>
      <c r="AD36" s="225"/>
      <c r="AE36" s="225"/>
      <c r="AF36" s="225"/>
      <c r="AG36" s="226"/>
      <c r="AH36" s="227"/>
      <c r="AI36" s="228"/>
      <c r="AJ36" s="228"/>
      <c r="AK36" s="228"/>
      <c r="AL36" s="228"/>
      <c r="AM36" s="229"/>
      <c r="AN36" s="220" t="s">
        <v>75</v>
      </c>
      <c r="AO36" s="230"/>
      <c r="AP36" s="230"/>
      <c r="AQ36" s="230"/>
      <c r="AR36" s="230"/>
      <c r="AS36" s="231"/>
      <c r="AT36" s="220"/>
      <c r="AU36" s="230"/>
      <c r="AV36" s="230"/>
      <c r="AW36" s="230"/>
      <c r="AX36" s="230"/>
      <c r="AY36" s="230"/>
      <c r="AZ36" s="231"/>
      <c r="BA36" s="220"/>
      <c r="BB36" s="230"/>
      <c r="BC36" s="230"/>
      <c r="BD36" s="230"/>
      <c r="BE36" s="230"/>
      <c r="BF36" s="231"/>
      <c r="BG36" s="220"/>
      <c r="BH36" s="230"/>
      <c r="BI36" s="230"/>
      <c r="BJ36" s="230"/>
      <c r="BK36" s="230"/>
      <c r="BL36" s="231"/>
      <c r="BM36" s="227"/>
      <c r="BN36" s="228"/>
      <c r="BO36" s="228"/>
      <c r="BP36" s="228"/>
      <c r="BQ36" s="228"/>
      <c r="BR36" s="228"/>
      <c r="BS36" s="229"/>
      <c r="BT36" s="220"/>
      <c r="BU36" s="230"/>
      <c r="BV36" s="230"/>
      <c r="BW36" s="230"/>
      <c r="BX36" s="230"/>
      <c r="BY36" s="231"/>
    </row>
    <row r="37" spans="1:77" ht="52.5" customHeight="1">
      <c r="A37" s="239" t="s">
        <v>263</v>
      </c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1"/>
      <c r="R37" s="9" t="s">
        <v>191</v>
      </c>
      <c r="S37" s="9">
        <v>119.21299999999999</v>
      </c>
      <c r="T37" s="75" t="s">
        <v>261</v>
      </c>
      <c r="U37" s="232">
        <f>AH37</f>
        <v>333407</v>
      </c>
      <c r="V37" s="233"/>
      <c r="W37" s="233"/>
      <c r="X37" s="233"/>
      <c r="Y37" s="233"/>
      <c r="Z37" s="234"/>
      <c r="AA37" s="151"/>
      <c r="AB37" s="152"/>
      <c r="AC37" s="152"/>
      <c r="AD37" s="152"/>
      <c r="AE37" s="152"/>
      <c r="AF37" s="152"/>
      <c r="AG37" s="153"/>
      <c r="AH37" s="227">
        <f>104189+229218</f>
        <v>333407</v>
      </c>
      <c r="AI37" s="228"/>
      <c r="AJ37" s="228"/>
      <c r="AK37" s="228"/>
      <c r="AL37" s="228"/>
      <c r="AM37" s="229"/>
      <c r="AN37" s="157"/>
      <c r="AO37" s="158"/>
      <c r="AP37" s="158"/>
      <c r="AQ37" s="158"/>
      <c r="AR37" s="158"/>
      <c r="AS37" s="159"/>
      <c r="AT37" s="157"/>
      <c r="AU37" s="158"/>
      <c r="AV37" s="158"/>
      <c r="AW37" s="158"/>
      <c r="AX37" s="158"/>
      <c r="AY37" s="158"/>
      <c r="AZ37" s="159"/>
      <c r="BA37" s="157"/>
      <c r="BB37" s="158"/>
      <c r="BC37" s="158"/>
      <c r="BD37" s="158"/>
      <c r="BE37" s="158"/>
      <c r="BF37" s="159"/>
      <c r="BG37" s="157"/>
      <c r="BH37" s="158"/>
      <c r="BI37" s="158"/>
      <c r="BJ37" s="158"/>
      <c r="BK37" s="158"/>
      <c r="BL37" s="159"/>
      <c r="BM37" s="154"/>
      <c r="BN37" s="155"/>
      <c r="BO37" s="155"/>
      <c r="BP37" s="155"/>
      <c r="BQ37" s="155"/>
      <c r="BR37" s="155"/>
      <c r="BS37" s="156"/>
      <c r="BT37" s="157"/>
      <c r="BU37" s="158"/>
      <c r="BV37" s="158"/>
      <c r="BW37" s="158"/>
      <c r="BX37" s="158"/>
      <c r="BY37" s="159"/>
    </row>
    <row r="38" spans="1:77" ht="17.25" customHeight="1">
      <c r="A38" s="290" t="s">
        <v>90</v>
      </c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11">
        <v>213</v>
      </c>
      <c r="S38" s="11"/>
      <c r="T38" s="12"/>
      <c r="U38" s="232">
        <f t="shared" si="0"/>
        <v>0</v>
      </c>
      <c r="V38" s="233"/>
      <c r="W38" s="233"/>
      <c r="X38" s="233"/>
      <c r="Y38" s="233"/>
      <c r="Z38" s="234"/>
      <c r="AA38" s="282"/>
      <c r="AB38" s="282"/>
      <c r="AC38" s="282"/>
      <c r="AD38" s="282"/>
      <c r="AE38" s="282"/>
      <c r="AF38" s="282"/>
      <c r="AG38" s="282"/>
      <c r="AH38" s="237"/>
      <c r="AI38" s="237"/>
      <c r="AJ38" s="237"/>
      <c r="AK38" s="237"/>
      <c r="AL38" s="237"/>
      <c r="AM38" s="237"/>
      <c r="AN38" s="220" t="s">
        <v>75</v>
      </c>
      <c r="AO38" s="230"/>
      <c r="AP38" s="230"/>
      <c r="AQ38" s="230"/>
      <c r="AR38" s="230"/>
      <c r="AS38" s="231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35"/>
      <c r="BF38" s="235"/>
      <c r="BG38" s="220"/>
      <c r="BH38" s="230"/>
      <c r="BI38" s="230"/>
      <c r="BJ38" s="230"/>
      <c r="BK38" s="230"/>
      <c r="BL38" s="231"/>
      <c r="BM38" s="237"/>
      <c r="BN38" s="237"/>
      <c r="BO38" s="237"/>
      <c r="BP38" s="237"/>
      <c r="BQ38" s="237"/>
      <c r="BR38" s="237"/>
      <c r="BS38" s="237"/>
      <c r="BT38" s="235"/>
      <c r="BU38" s="235"/>
      <c r="BV38" s="235"/>
      <c r="BW38" s="235"/>
      <c r="BX38" s="235"/>
      <c r="BY38" s="235"/>
    </row>
    <row r="39" spans="1:77" ht="27" customHeight="1">
      <c r="A39" s="290" t="s">
        <v>158</v>
      </c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11">
        <v>214</v>
      </c>
      <c r="S39" s="11"/>
      <c r="T39" s="12"/>
      <c r="U39" s="232">
        <f t="shared" si="0"/>
        <v>0</v>
      </c>
      <c r="V39" s="233"/>
      <c r="W39" s="233"/>
      <c r="X39" s="233"/>
      <c r="Y39" s="233"/>
      <c r="Z39" s="234"/>
      <c r="AA39" s="282"/>
      <c r="AB39" s="282"/>
      <c r="AC39" s="282"/>
      <c r="AD39" s="282"/>
      <c r="AE39" s="282"/>
      <c r="AF39" s="282"/>
      <c r="AG39" s="282"/>
      <c r="AH39" s="237"/>
      <c r="AI39" s="237"/>
      <c r="AJ39" s="237"/>
      <c r="AK39" s="237"/>
      <c r="AL39" s="237"/>
      <c r="AM39" s="237"/>
      <c r="AN39" s="220" t="s">
        <v>75</v>
      </c>
      <c r="AO39" s="230"/>
      <c r="AP39" s="230"/>
      <c r="AQ39" s="230"/>
      <c r="AR39" s="230"/>
      <c r="AS39" s="231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20"/>
      <c r="BH39" s="230"/>
      <c r="BI39" s="230"/>
      <c r="BJ39" s="230"/>
      <c r="BK39" s="230"/>
      <c r="BL39" s="231"/>
      <c r="BM39" s="237"/>
      <c r="BN39" s="237"/>
      <c r="BO39" s="237"/>
      <c r="BP39" s="237"/>
      <c r="BQ39" s="237"/>
      <c r="BR39" s="237"/>
      <c r="BS39" s="237"/>
      <c r="BT39" s="235"/>
      <c r="BU39" s="235"/>
      <c r="BV39" s="235"/>
      <c r="BW39" s="235"/>
      <c r="BX39" s="235"/>
      <c r="BY39" s="235"/>
    </row>
    <row r="40" spans="1:77" ht="15.75" customHeight="1">
      <c r="A40" s="223" t="s">
        <v>91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9">
        <v>215</v>
      </c>
      <c r="S40" s="9"/>
      <c r="T40" s="10"/>
      <c r="U40" s="232">
        <f t="shared" si="0"/>
        <v>0</v>
      </c>
      <c r="V40" s="233"/>
      <c r="W40" s="233"/>
      <c r="X40" s="233"/>
      <c r="Y40" s="233"/>
      <c r="Z40" s="234"/>
      <c r="AA40" s="235"/>
      <c r="AB40" s="235"/>
      <c r="AC40" s="235"/>
      <c r="AD40" s="235"/>
      <c r="AE40" s="235"/>
      <c r="AF40" s="235"/>
      <c r="AG40" s="235"/>
      <c r="AH40" s="237"/>
      <c r="AI40" s="237"/>
      <c r="AJ40" s="237"/>
      <c r="AK40" s="237"/>
      <c r="AL40" s="237"/>
      <c r="AM40" s="237"/>
      <c r="AN40" s="220" t="s">
        <v>75</v>
      </c>
      <c r="AO40" s="230"/>
      <c r="AP40" s="230"/>
      <c r="AQ40" s="230"/>
      <c r="AR40" s="230"/>
      <c r="AS40" s="231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20"/>
      <c r="BH40" s="230"/>
      <c r="BI40" s="230"/>
      <c r="BJ40" s="230"/>
      <c r="BK40" s="230"/>
      <c r="BL40" s="231"/>
      <c r="BM40" s="237"/>
      <c r="BN40" s="237"/>
      <c r="BO40" s="237"/>
      <c r="BP40" s="237"/>
      <c r="BQ40" s="237"/>
      <c r="BR40" s="237"/>
      <c r="BS40" s="237"/>
      <c r="BT40" s="235"/>
      <c r="BU40" s="235"/>
      <c r="BV40" s="235"/>
      <c r="BW40" s="235"/>
      <c r="BX40" s="235"/>
      <c r="BY40" s="235"/>
    </row>
    <row r="41" spans="1:77" ht="39.75" customHeight="1">
      <c r="A41" s="291" t="s">
        <v>240</v>
      </c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3"/>
      <c r="R41" s="6">
        <v>220</v>
      </c>
      <c r="S41" s="6" t="s">
        <v>232</v>
      </c>
      <c r="T41" s="60"/>
      <c r="U41" s="242">
        <f>SUM(U42:Z45)</f>
        <v>110000</v>
      </c>
      <c r="V41" s="243"/>
      <c r="W41" s="243"/>
      <c r="X41" s="243"/>
      <c r="Y41" s="243"/>
      <c r="Z41" s="244"/>
      <c r="AA41" s="294">
        <f>SUM(AA42:AG45)</f>
        <v>110000</v>
      </c>
      <c r="AB41" s="295"/>
      <c r="AC41" s="295"/>
      <c r="AD41" s="295"/>
      <c r="AE41" s="295"/>
      <c r="AF41" s="295"/>
      <c r="AG41" s="296"/>
      <c r="AH41" s="96"/>
      <c r="AI41" s="97"/>
      <c r="AJ41" s="97"/>
      <c r="AK41" s="97"/>
      <c r="AL41" s="97"/>
      <c r="AM41" s="98"/>
      <c r="AN41" s="93"/>
      <c r="AO41" s="94"/>
      <c r="AP41" s="94"/>
      <c r="AQ41" s="94"/>
      <c r="AR41" s="94"/>
      <c r="AS41" s="95"/>
      <c r="AT41" s="93"/>
      <c r="AU41" s="94"/>
      <c r="AV41" s="94"/>
      <c r="AW41" s="94"/>
      <c r="AX41" s="94"/>
      <c r="AY41" s="94"/>
      <c r="AZ41" s="95"/>
      <c r="BA41" s="93"/>
      <c r="BB41" s="94"/>
      <c r="BC41" s="94"/>
      <c r="BD41" s="94"/>
      <c r="BE41" s="94"/>
      <c r="BF41" s="95"/>
      <c r="BG41" s="93"/>
      <c r="BH41" s="94"/>
      <c r="BI41" s="94"/>
      <c r="BJ41" s="94"/>
      <c r="BK41" s="94"/>
      <c r="BL41" s="95"/>
      <c r="BM41" s="96"/>
      <c r="BN41" s="97"/>
      <c r="BO41" s="97"/>
      <c r="BP41" s="97"/>
      <c r="BQ41" s="97"/>
      <c r="BR41" s="97"/>
      <c r="BS41" s="98"/>
      <c r="BT41" s="93"/>
      <c r="BU41" s="94"/>
      <c r="BV41" s="94"/>
      <c r="BW41" s="94"/>
      <c r="BX41" s="94"/>
      <c r="BY41" s="95"/>
    </row>
    <row r="42" spans="1:77" ht="43.9" customHeight="1">
      <c r="A42" s="239" t="s">
        <v>159</v>
      </c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1"/>
      <c r="R42" s="9" t="s">
        <v>241</v>
      </c>
      <c r="S42" s="9" t="s">
        <v>232</v>
      </c>
      <c r="T42" s="10">
        <v>65000</v>
      </c>
      <c r="U42" s="232">
        <f t="shared" si="0"/>
        <v>10000</v>
      </c>
      <c r="V42" s="233"/>
      <c r="W42" s="233"/>
      <c r="X42" s="233"/>
      <c r="Y42" s="233"/>
      <c r="Z42" s="234"/>
      <c r="AA42" s="220">
        <v>10000</v>
      </c>
      <c r="AB42" s="230"/>
      <c r="AC42" s="230"/>
      <c r="AD42" s="230"/>
      <c r="AE42" s="230"/>
      <c r="AF42" s="230"/>
      <c r="AG42" s="231"/>
      <c r="AH42" s="227"/>
      <c r="AI42" s="228"/>
      <c r="AJ42" s="228"/>
      <c r="AK42" s="228"/>
      <c r="AL42" s="228"/>
      <c r="AM42" s="229"/>
      <c r="AN42" s="220" t="s">
        <v>75</v>
      </c>
      <c r="AO42" s="230"/>
      <c r="AP42" s="230"/>
      <c r="AQ42" s="230"/>
      <c r="AR42" s="230"/>
      <c r="AS42" s="231"/>
      <c r="AT42" s="220"/>
      <c r="AU42" s="230"/>
      <c r="AV42" s="230"/>
      <c r="AW42" s="230"/>
      <c r="AX42" s="230"/>
      <c r="AY42" s="230"/>
      <c r="AZ42" s="231"/>
      <c r="BA42" s="220"/>
      <c r="BB42" s="230"/>
      <c r="BC42" s="230"/>
      <c r="BD42" s="230"/>
      <c r="BE42" s="230"/>
      <c r="BF42" s="231"/>
      <c r="BG42" s="220"/>
      <c r="BH42" s="230"/>
      <c r="BI42" s="230"/>
      <c r="BJ42" s="230"/>
      <c r="BK42" s="230"/>
      <c r="BL42" s="231"/>
      <c r="BM42" s="227"/>
      <c r="BN42" s="228"/>
      <c r="BO42" s="228"/>
      <c r="BP42" s="228"/>
      <c r="BQ42" s="228"/>
      <c r="BR42" s="228"/>
      <c r="BS42" s="229"/>
      <c r="BT42" s="220"/>
      <c r="BU42" s="230"/>
      <c r="BV42" s="230"/>
      <c r="BW42" s="230"/>
      <c r="BX42" s="230"/>
      <c r="BY42" s="231"/>
    </row>
    <row r="43" spans="1:77" ht="43.9" customHeight="1">
      <c r="A43" s="223" t="s">
        <v>160</v>
      </c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9" t="s">
        <v>242</v>
      </c>
      <c r="S43" s="9" t="s">
        <v>232</v>
      </c>
      <c r="T43" s="10">
        <v>65006</v>
      </c>
      <c r="U43" s="232">
        <f t="shared" ref="U43:U44" si="1">AA43</f>
        <v>15000</v>
      </c>
      <c r="V43" s="233"/>
      <c r="W43" s="233"/>
      <c r="X43" s="233"/>
      <c r="Y43" s="233"/>
      <c r="Z43" s="234"/>
      <c r="AA43" s="235">
        <v>15000</v>
      </c>
      <c r="AB43" s="235"/>
      <c r="AC43" s="235"/>
      <c r="AD43" s="235"/>
      <c r="AE43" s="235"/>
      <c r="AF43" s="235"/>
      <c r="AG43" s="235"/>
      <c r="AH43" s="237"/>
      <c r="AI43" s="237"/>
      <c r="AJ43" s="237"/>
      <c r="AK43" s="237"/>
      <c r="AL43" s="237"/>
      <c r="AM43" s="237"/>
      <c r="AN43" s="220" t="s">
        <v>75</v>
      </c>
      <c r="AO43" s="230"/>
      <c r="AP43" s="230"/>
      <c r="AQ43" s="230"/>
      <c r="AR43" s="230"/>
      <c r="AS43" s="231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20"/>
      <c r="BH43" s="230"/>
      <c r="BI43" s="230"/>
      <c r="BJ43" s="230"/>
      <c r="BK43" s="230"/>
      <c r="BL43" s="231"/>
      <c r="BM43" s="237"/>
      <c r="BN43" s="237"/>
      <c r="BO43" s="237"/>
      <c r="BP43" s="237"/>
      <c r="BQ43" s="237"/>
      <c r="BR43" s="237"/>
      <c r="BS43" s="237"/>
      <c r="BT43" s="220"/>
      <c r="BU43" s="221"/>
      <c r="BV43" s="221"/>
      <c r="BW43" s="222"/>
      <c r="BX43" s="90"/>
      <c r="BY43" s="90"/>
    </row>
    <row r="44" spans="1:77" ht="43.9" customHeight="1">
      <c r="A44" s="223" t="s">
        <v>159</v>
      </c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9" t="s">
        <v>243</v>
      </c>
      <c r="S44" s="9" t="s">
        <v>232</v>
      </c>
      <c r="T44" s="10">
        <v>65100</v>
      </c>
      <c r="U44" s="232">
        <f t="shared" si="1"/>
        <v>15000</v>
      </c>
      <c r="V44" s="233"/>
      <c r="W44" s="233"/>
      <c r="X44" s="233"/>
      <c r="Y44" s="233"/>
      <c r="Z44" s="234"/>
      <c r="AA44" s="235">
        <f>5000+10000</f>
        <v>15000</v>
      </c>
      <c r="AB44" s="235"/>
      <c r="AC44" s="235"/>
      <c r="AD44" s="235"/>
      <c r="AE44" s="235"/>
      <c r="AF44" s="235"/>
      <c r="AG44" s="235"/>
      <c r="AH44" s="237"/>
      <c r="AI44" s="237"/>
      <c r="AJ44" s="237"/>
      <c r="AK44" s="237"/>
      <c r="AL44" s="237"/>
      <c r="AM44" s="237"/>
      <c r="AN44" s="220" t="s">
        <v>75</v>
      </c>
      <c r="AO44" s="230"/>
      <c r="AP44" s="230"/>
      <c r="AQ44" s="230"/>
      <c r="AR44" s="230"/>
      <c r="AS44" s="231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20"/>
      <c r="BH44" s="230"/>
      <c r="BI44" s="230"/>
      <c r="BJ44" s="230"/>
      <c r="BK44" s="230"/>
      <c r="BL44" s="231"/>
      <c r="BM44" s="237"/>
      <c r="BN44" s="237"/>
      <c r="BO44" s="237"/>
      <c r="BP44" s="237"/>
      <c r="BQ44" s="237"/>
      <c r="BR44" s="237"/>
      <c r="BS44" s="237"/>
      <c r="BT44" s="220"/>
      <c r="BU44" s="221"/>
      <c r="BV44" s="221"/>
      <c r="BW44" s="222"/>
      <c r="BX44" s="90"/>
      <c r="BY44" s="90"/>
    </row>
    <row r="45" spans="1:77" ht="39" customHeight="1">
      <c r="A45" s="223" t="s">
        <v>160</v>
      </c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9" t="s">
        <v>244</v>
      </c>
      <c r="S45" s="9" t="s">
        <v>232</v>
      </c>
      <c r="T45" s="10">
        <v>65106</v>
      </c>
      <c r="U45" s="232">
        <f t="shared" ref="U45:U52" si="2">AA45</f>
        <v>70000</v>
      </c>
      <c r="V45" s="233"/>
      <c r="W45" s="233"/>
      <c r="X45" s="233"/>
      <c r="Y45" s="233"/>
      <c r="Z45" s="234"/>
      <c r="AA45" s="235">
        <f>20000+50000</f>
        <v>70000</v>
      </c>
      <c r="AB45" s="235"/>
      <c r="AC45" s="235"/>
      <c r="AD45" s="235"/>
      <c r="AE45" s="235"/>
      <c r="AF45" s="235"/>
      <c r="AG45" s="235"/>
      <c r="AH45" s="237"/>
      <c r="AI45" s="237"/>
      <c r="AJ45" s="237"/>
      <c r="AK45" s="237"/>
      <c r="AL45" s="237"/>
      <c r="AM45" s="237"/>
      <c r="AN45" s="220"/>
      <c r="AO45" s="230"/>
      <c r="AP45" s="230"/>
      <c r="AQ45" s="230"/>
      <c r="AR45" s="230"/>
      <c r="AS45" s="231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20"/>
      <c r="BH45" s="230"/>
      <c r="BI45" s="230"/>
      <c r="BJ45" s="230"/>
      <c r="BK45" s="230"/>
      <c r="BL45" s="231"/>
      <c r="BM45" s="237"/>
      <c r="BN45" s="237"/>
      <c r="BO45" s="237"/>
      <c r="BP45" s="237"/>
      <c r="BQ45" s="237"/>
      <c r="BR45" s="237"/>
      <c r="BS45" s="237"/>
      <c r="BT45" s="235"/>
      <c r="BU45" s="235"/>
      <c r="BV45" s="235"/>
      <c r="BW45" s="235"/>
      <c r="BX45" s="235"/>
      <c r="BY45" s="235"/>
    </row>
    <row r="46" spans="1:77" ht="1.5" hidden="1" customHeight="1">
      <c r="A46" s="238" t="s">
        <v>249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6">
        <v>222</v>
      </c>
      <c r="S46" s="6" t="s">
        <v>250</v>
      </c>
      <c r="T46" s="127" t="s">
        <v>251</v>
      </c>
      <c r="U46" s="242">
        <f>AA46+AH46</f>
        <v>0</v>
      </c>
      <c r="V46" s="243"/>
      <c r="W46" s="243"/>
      <c r="X46" s="243"/>
      <c r="Y46" s="243"/>
      <c r="Z46" s="244"/>
      <c r="AA46" s="283"/>
      <c r="AB46" s="283"/>
      <c r="AC46" s="283"/>
      <c r="AD46" s="283"/>
      <c r="AE46" s="283"/>
      <c r="AF46" s="283"/>
      <c r="AG46" s="283"/>
      <c r="AH46" s="289"/>
      <c r="AI46" s="289"/>
      <c r="AJ46" s="289"/>
      <c r="AK46" s="289"/>
      <c r="AL46" s="289"/>
      <c r="AM46" s="289"/>
      <c r="AN46" s="220"/>
      <c r="AO46" s="230"/>
      <c r="AP46" s="230"/>
      <c r="AQ46" s="230"/>
      <c r="AR46" s="230"/>
      <c r="AS46" s="231"/>
      <c r="AT46" s="235"/>
      <c r="AU46" s="235"/>
      <c r="AV46" s="235"/>
      <c r="AW46" s="235"/>
      <c r="AX46" s="235"/>
      <c r="AY46" s="235"/>
      <c r="AZ46" s="235"/>
      <c r="BA46" s="235"/>
      <c r="BB46" s="235"/>
      <c r="BC46" s="235"/>
      <c r="BD46" s="235"/>
      <c r="BE46" s="235"/>
      <c r="BF46" s="235"/>
      <c r="BG46" s="220"/>
      <c r="BH46" s="230"/>
      <c r="BI46" s="230"/>
      <c r="BJ46" s="230"/>
      <c r="BK46" s="230"/>
      <c r="BL46" s="231"/>
      <c r="BM46" s="237"/>
      <c r="BN46" s="237"/>
      <c r="BO46" s="237"/>
      <c r="BP46" s="237"/>
      <c r="BQ46" s="237"/>
      <c r="BR46" s="237"/>
      <c r="BS46" s="237"/>
      <c r="BT46" s="124"/>
      <c r="BU46" s="125"/>
      <c r="BV46" s="125"/>
      <c r="BW46" s="125"/>
      <c r="BX46" s="125"/>
      <c r="BY46" s="126"/>
    </row>
    <row r="47" spans="1:77" ht="27" customHeight="1">
      <c r="A47" s="238" t="s">
        <v>92</v>
      </c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6">
        <v>230</v>
      </c>
      <c r="S47" s="6"/>
      <c r="T47" s="60"/>
      <c r="U47" s="242">
        <f>SUM(U48:Z52)</f>
        <v>102600</v>
      </c>
      <c r="V47" s="243"/>
      <c r="W47" s="243"/>
      <c r="X47" s="243"/>
      <c r="Y47" s="243"/>
      <c r="Z47" s="244"/>
      <c r="AA47" s="245">
        <f>AA48+AA49+AA51</f>
        <v>102600</v>
      </c>
      <c r="AB47" s="245"/>
      <c r="AC47" s="245"/>
      <c r="AD47" s="245"/>
      <c r="AE47" s="245"/>
      <c r="AF47" s="245"/>
      <c r="AG47" s="245"/>
      <c r="AH47" s="237"/>
      <c r="AI47" s="237"/>
      <c r="AJ47" s="237"/>
      <c r="AK47" s="237"/>
      <c r="AL47" s="237"/>
      <c r="AM47" s="237"/>
      <c r="AN47" s="220" t="s">
        <v>75</v>
      </c>
      <c r="AO47" s="230"/>
      <c r="AP47" s="230"/>
      <c r="AQ47" s="230"/>
      <c r="AR47" s="230"/>
      <c r="AS47" s="231"/>
      <c r="AT47" s="235"/>
      <c r="AU47" s="235"/>
      <c r="AV47" s="235"/>
      <c r="AW47" s="235"/>
      <c r="AX47" s="235"/>
      <c r="AY47" s="235"/>
      <c r="AZ47" s="235"/>
      <c r="BA47" s="235"/>
      <c r="BB47" s="235"/>
      <c r="BC47" s="235"/>
      <c r="BD47" s="235"/>
      <c r="BE47" s="235"/>
      <c r="BF47" s="235"/>
      <c r="BG47" s="220"/>
      <c r="BH47" s="230"/>
      <c r="BI47" s="230"/>
      <c r="BJ47" s="230"/>
      <c r="BK47" s="230"/>
      <c r="BL47" s="231"/>
      <c r="BM47" s="237"/>
      <c r="BN47" s="237"/>
      <c r="BO47" s="237"/>
      <c r="BP47" s="237"/>
      <c r="BQ47" s="237"/>
      <c r="BR47" s="237"/>
      <c r="BS47" s="237"/>
      <c r="BT47" s="220" t="s">
        <v>75</v>
      </c>
      <c r="BU47" s="230"/>
      <c r="BV47" s="230"/>
      <c r="BW47" s="230"/>
      <c r="BX47" s="230"/>
      <c r="BY47" s="231"/>
    </row>
    <row r="48" spans="1:77" ht="24.75" customHeight="1">
      <c r="A48" s="223" t="s">
        <v>184</v>
      </c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9">
        <v>231</v>
      </c>
      <c r="S48" s="9">
        <v>851.29100000000005</v>
      </c>
      <c r="T48" s="10">
        <v>65000</v>
      </c>
      <c r="U48" s="232">
        <f>AA48</f>
        <v>9000</v>
      </c>
      <c r="V48" s="233"/>
      <c r="W48" s="233"/>
      <c r="X48" s="233"/>
      <c r="Y48" s="233"/>
      <c r="Z48" s="234"/>
      <c r="AA48" s="236">
        <v>9000</v>
      </c>
      <c r="AB48" s="236"/>
      <c r="AC48" s="236"/>
      <c r="AD48" s="236"/>
      <c r="AE48" s="236"/>
      <c r="AF48" s="236"/>
      <c r="AG48" s="236"/>
      <c r="AH48" s="237"/>
      <c r="AI48" s="237"/>
      <c r="AJ48" s="237"/>
      <c r="AK48" s="237"/>
      <c r="AL48" s="237"/>
      <c r="AM48" s="237"/>
      <c r="AN48" s="220" t="s">
        <v>75</v>
      </c>
      <c r="AO48" s="230"/>
      <c r="AP48" s="230"/>
      <c r="AQ48" s="230"/>
      <c r="AR48" s="230"/>
      <c r="AS48" s="231"/>
      <c r="AT48" s="235"/>
      <c r="AU48" s="235"/>
      <c r="AV48" s="235"/>
      <c r="AW48" s="235"/>
      <c r="AX48" s="235"/>
      <c r="AY48" s="235"/>
      <c r="AZ48" s="235"/>
      <c r="BA48" s="235"/>
      <c r="BB48" s="235"/>
      <c r="BC48" s="235"/>
      <c r="BD48" s="235"/>
      <c r="BE48" s="235"/>
      <c r="BF48" s="235"/>
      <c r="BG48" s="220"/>
      <c r="BH48" s="230"/>
      <c r="BI48" s="230"/>
      <c r="BJ48" s="230"/>
      <c r="BK48" s="230"/>
      <c r="BL48" s="231"/>
      <c r="BM48" s="237"/>
      <c r="BN48" s="237"/>
      <c r="BO48" s="237"/>
      <c r="BP48" s="237"/>
      <c r="BQ48" s="237"/>
      <c r="BR48" s="237"/>
      <c r="BS48" s="237"/>
      <c r="BT48" s="220" t="s">
        <v>75</v>
      </c>
      <c r="BU48" s="230"/>
      <c r="BV48" s="230"/>
      <c r="BW48" s="230"/>
      <c r="BX48" s="230"/>
      <c r="BY48" s="231"/>
    </row>
    <row r="49" spans="1:77">
      <c r="A49" s="223" t="s">
        <v>185</v>
      </c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9" t="s">
        <v>192</v>
      </c>
      <c r="S49" s="9">
        <v>851.29100000000005</v>
      </c>
      <c r="T49" s="10">
        <v>65100</v>
      </c>
      <c r="U49" s="232">
        <f t="shared" si="2"/>
        <v>90000</v>
      </c>
      <c r="V49" s="233"/>
      <c r="W49" s="233"/>
      <c r="X49" s="233"/>
      <c r="Y49" s="233"/>
      <c r="Z49" s="234"/>
      <c r="AA49" s="236">
        <v>90000</v>
      </c>
      <c r="AB49" s="236"/>
      <c r="AC49" s="236"/>
      <c r="AD49" s="236"/>
      <c r="AE49" s="236"/>
      <c r="AF49" s="236"/>
      <c r="AG49" s="236"/>
      <c r="AH49" s="237"/>
      <c r="AI49" s="237"/>
      <c r="AJ49" s="237"/>
      <c r="AK49" s="237"/>
      <c r="AL49" s="237"/>
      <c r="AM49" s="237"/>
      <c r="AN49" s="220" t="s">
        <v>75</v>
      </c>
      <c r="AO49" s="230"/>
      <c r="AP49" s="230"/>
      <c r="AQ49" s="230"/>
      <c r="AR49" s="230"/>
      <c r="AS49" s="231"/>
      <c r="AT49" s="235"/>
      <c r="AU49" s="235"/>
      <c r="AV49" s="235"/>
      <c r="AW49" s="235"/>
      <c r="AX49" s="235"/>
      <c r="AY49" s="235"/>
      <c r="AZ49" s="235"/>
      <c r="BA49" s="235"/>
      <c r="BB49" s="235"/>
      <c r="BC49" s="235"/>
      <c r="BD49" s="235"/>
      <c r="BE49" s="235"/>
      <c r="BF49" s="235"/>
      <c r="BG49" s="220"/>
      <c r="BH49" s="230"/>
      <c r="BI49" s="230"/>
      <c r="BJ49" s="230"/>
      <c r="BK49" s="230"/>
      <c r="BL49" s="231"/>
      <c r="BM49" s="237"/>
      <c r="BN49" s="237"/>
      <c r="BO49" s="237"/>
      <c r="BP49" s="237"/>
      <c r="BQ49" s="237"/>
      <c r="BR49" s="237"/>
      <c r="BS49" s="237"/>
      <c r="BT49" s="220" t="s">
        <v>75</v>
      </c>
      <c r="BU49" s="230"/>
      <c r="BV49" s="230"/>
      <c r="BW49" s="230"/>
      <c r="BX49" s="230"/>
      <c r="BY49" s="231"/>
    </row>
    <row r="50" spans="1:77" ht="14.25" customHeight="1">
      <c r="A50" s="239" t="s">
        <v>93</v>
      </c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1"/>
      <c r="R50" s="9">
        <v>232</v>
      </c>
      <c r="S50" s="9"/>
      <c r="T50" s="10"/>
      <c r="U50" s="232">
        <f t="shared" si="2"/>
        <v>0</v>
      </c>
      <c r="V50" s="233"/>
      <c r="W50" s="233"/>
      <c r="X50" s="233"/>
      <c r="Y50" s="233"/>
      <c r="Z50" s="234"/>
      <c r="AA50" s="235"/>
      <c r="AB50" s="235"/>
      <c r="AC50" s="235"/>
      <c r="AD50" s="235"/>
      <c r="AE50" s="235"/>
      <c r="AF50" s="235"/>
      <c r="AG50" s="235"/>
      <c r="AH50" s="237"/>
      <c r="AI50" s="237"/>
      <c r="AJ50" s="237"/>
      <c r="AK50" s="237"/>
      <c r="AL50" s="237"/>
      <c r="AM50" s="237"/>
      <c r="AN50" s="220" t="s">
        <v>75</v>
      </c>
      <c r="AO50" s="230"/>
      <c r="AP50" s="230"/>
      <c r="AQ50" s="230"/>
      <c r="AR50" s="230"/>
      <c r="AS50" s="231"/>
      <c r="AT50" s="235"/>
      <c r="AU50" s="235"/>
      <c r="AV50" s="235"/>
      <c r="AW50" s="235"/>
      <c r="AX50" s="235"/>
      <c r="AY50" s="235"/>
      <c r="AZ50" s="235"/>
      <c r="BA50" s="235"/>
      <c r="BB50" s="235"/>
      <c r="BC50" s="235"/>
      <c r="BD50" s="235"/>
      <c r="BE50" s="235"/>
      <c r="BF50" s="235"/>
      <c r="BG50" s="220"/>
      <c r="BH50" s="230"/>
      <c r="BI50" s="230"/>
      <c r="BJ50" s="230"/>
      <c r="BK50" s="230"/>
      <c r="BL50" s="231"/>
      <c r="BM50" s="237"/>
      <c r="BN50" s="237"/>
      <c r="BO50" s="237"/>
      <c r="BP50" s="237"/>
      <c r="BQ50" s="237"/>
      <c r="BR50" s="237"/>
      <c r="BS50" s="237"/>
      <c r="BT50" s="220" t="s">
        <v>75</v>
      </c>
      <c r="BU50" s="230"/>
      <c r="BV50" s="230"/>
      <c r="BW50" s="230"/>
      <c r="BX50" s="230"/>
      <c r="BY50" s="231"/>
    </row>
    <row r="51" spans="1:77" ht="27" customHeight="1">
      <c r="A51" s="223" t="s">
        <v>94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9">
        <v>233</v>
      </c>
      <c r="S51" s="9">
        <v>852.29100000000005</v>
      </c>
      <c r="T51" s="10">
        <v>65100</v>
      </c>
      <c r="U51" s="232">
        <f t="shared" si="2"/>
        <v>3600</v>
      </c>
      <c r="V51" s="233"/>
      <c r="W51" s="233"/>
      <c r="X51" s="233"/>
      <c r="Y51" s="233"/>
      <c r="Z51" s="234"/>
      <c r="AA51" s="235">
        <f>700+2850+50</f>
        <v>3600</v>
      </c>
      <c r="AB51" s="235"/>
      <c r="AC51" s="235"/>
      <c r="AD51" s="235"/>
      <c r="AE51" s="235"/>
      <c r="AF51" s="235"/>
      <c r="AG51" s="235"/>
      <c r="AH51" s="237"/>
      <c r="AI51" s="237"/>
      <c r="AJ51" s="237"/>
      <c r="AK51" s="237"/>
      <c r="AL51" s="237"/>
      <c r="AM51" s="237"/>
      <c r="AN51" s="220" t="s">
        <v>75</v>
      </c>
      <c r="AO51" s="230"/>
      <c r="AP51" s="230"/>
      <c r="AQ51" s="230"/>
      <c r="AR51" s="230"/>
      <c r="AS51" s="231"/>
      <c r="AT51" s="235"/>
      <c r="AU51" s="235"/>
      <c r="AV51" s="235"/>
      <c r="AW51" s="235"/>
      <c r="AX51" s="235"/>
      <c r="AY51" s="235"/>
      <c r="AZ51" s="235"/>
      <c r="BA51" s="235"/>
      <c r="BB51" s="235"/>
      <c r="BC51" s="235"/>
      <c r="BD51" s="235"/>
      <c r="BE51" s="235"/>
      <c r="BF51" s="235"/>
      <c r="BG51" s="220"/>
      <c r="BH51" s="230"/>
      <c r="BI51" s="230"/>
      <c r="BJ51" s="230"/>
      <c r="BK51" s="230"/>
      <c r="BL51" s="231"/>
      <c r="BM51" s="237"/>
      <c r="BN51" s="237"/>
      <c r="BO51" s="237"/>
      <c r="BP51" s="237"/>
      <c r="BQ51" s="237"/>
      <c r="BR51" s="237"/>
      <c r="BS51" s="237"/>
      <c r="BT51" s="220" t="s">
        <v>75</v>
      </c>
      <c r="BU51" s="230"/>
      <c r="BV51" s="230"/>
      <c r="BW51" s="230"/>
      <c r="BX51" s="230"/>
      <c r="BY51" s="231"/>
    </row>
    <row r="52" spans="1:77" ht="14.25" customHeight="1">
      <c r="A52" s="223" t="s">
        <v>95</v>
      </c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9">
        <v>234</v>
      </c>
      <c r="S52" s="9"/>
      <c r="T52" s="10"/>
      <c r="U52" s="232">
        <f t="shared" si="2"/>
        <v>0</v>
      </c>
      <c r="V52" s="233"/>
      <c r="W52" s="233"/>
      <c r="X52" s="233"/>
      <c r="Y52" s="233"/>
      <c r="Z52" s="234"/>
      <c r="AA52" s="235"/>
      <c r="AB52" s="235"/>
      <c r="AC52" s="235"/>
      <c r="AD52" s="235"/>
      <c r="AE52" s="235"/>
      <c r="AF52" s="235"/>
      <c r="AG52" s="235"/>
      <c r="AH52" s="237"/>
      <c r="AI52" s="237"/>
      <c r="AJ52" s="237"/>
      <c r="AK52" s="237"/>
      <c r="AL52" s="237"/>
      <c r="AM52" s="237"/>
      <c r="AN52" s="220" t="s">
        <v>75</v>
      </c>
      <c r="AO52" s="230"/>
      <c r="AP52" s="230"/>
      <c r="AQ52" s="230"/>
      <c r="AR52" s="230"/>
      <c r="AS52" s="231"/>
      <c r="AT52" s="235"/>
      <c r="AU52" s="235"/>
      <c r="AV52" s="235"/>
      <c r="AW52" s="235"/>
      <c r="AX52" s="235"/>
      <c r="AY52" s="235"/>
      <c r="AZ52" s="235"/>
      <c r="BA52" s="235"/>
      <c r="BB52" s="235"/>
      <c r="BC52" s="235"/>
      <c r="BD52" s="235"/>
      <c r="BE52" s="235"/>
      <c r="BF52" s="235"/>
      <c r="BG52" s="220"/>
      <c r="BH52" s="230"/>
      <c r="BI52" s="230"/>
      <c r="BJ52" s="230"/>
      <c r="BK52" s="230"/>
      <c r="BL52" s="231"/>
      <c r="BM52" s="237"/>
      <c r="BN52" s="237"/>
      <c r="BO52" s="237"/>
      <c r="BP52" s="237"/>
      <c r="BQ52" s="237"/>
      <c r="BR52" s="237"/>
      <c r="BS52" s="237"/>
      <c r="BT52" s="220" t="s">
        <v>75</v>
      </c>
      <c r="BU52" s="230"/>
      <c r="BV52" s="230"/>
      <c r="BW52" s="230"/>
      <c r="BX52" s="230"/>
      <c r="BY52" s="231"/>
    </row>
    <row r="53" spans="1:77" ht="42" customHeight="1">
      <c r="A53" s="308" t="s">
        <v>179</v>
      </c>
      <c r="B53" s="308"/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52">
        <v>260</v>
      </c>
      <c r="S53" s="9" t="s">
        <v>75</v>
      </c>
      <c r="T53" s="10"/>
      <c r="U53" s="242">
        <f>AA53+AH53+AT53</f>
        <v>10876919.619999999</v>
      </c>
      <c r="V53" s="243"/>
      <c r="W53" s="243"/>
      <c r="X53" s="243"/>
      <c r="Y53" s="243"/>
      <c r="Z53" s="244"/>
      <c r="AA53" s="245">
        <f>AA54+AA58+AA70+AA75+AA88+AA95</f>
        <v>6693259.6200000001</v>
      </c>
      <c r="AB53" s="245"/>
      <c r="AC53" s="245"/>
      <c r="AD53" s="245"/>
      <c r="AE53" s="245"/>
      <c r="AF53" s="245"/>
      <c r="AG53" s="245"/>
      <c r="AH53" s="303">
        <f>AH54+AH58+AH70+AH75+AH88+AH95</f>
        <v>3675276.8000000003</v>
      </c>
      <c r="AI53" s="303"/>
      <c r="AJ53" s="303"/>
      <c r="AK53" s="303"/>
      <c r="AL53" s="303"/>
      <c r="AM53" s="303"/>
      <c r="AN53" s="220"/>
      <c r="AO53" s="230"/>
      <c r="AP53" s="230"/>
      <c r="AQ53" s="230"/>
      <c r="AR53" s="230"/>
      <c r="AS53" s="231"/>
      <c r="AT53" s="283">
        <f>AT54+AT58+AT70+AT75+AT88+AT95</f>
        <v>508383.2</v>
      </c>
      <c r="AU53" s="283"/>
      <c r="AV53" s="283"/>
      <c r="AW53" s="283"/>
      <c r="AX53" s="283"/>
      <c r="AY53" s="283"/>
      <c r="AZ53" s="283"/>
      <c r="BA53" s="283">
        <f>BA54+BA58+BA70+BA75+BA88+BA95</f>
        <v>497800</v>
      </c>
      <c r="BB53" s="283"/>
      <c r="BC53" s="283"/>
      <c r="BD53" s="283"/>
      <c r="BE53" s="283"/>
      <c r="BF53" s="283"/>
      <c r="BG53" s="220"/>
      <c r="BH53" s="230"/>
      <c r="BI53" s="230"/>
      <c r="BJ53" s="230"/>
      <c r="BK53" s="230"/>
      <c r="BL53" s="231"/>
      <c r="BM53" s="237">
        <f>BM75+BM95</f>
        <v>10583.199999999999</v>
      </c>
      <c r="BN53" s="237"/>
      <c r="BO53" s="237"/>
      <c r="BP53" s="237"/>
      <c r="BQ53" s="237"/>
      <c r="BR53" s="237"/>
      <c r="BS53" s="237"/>
      <c r="BT53" s="235"/>
      <c r="BU53" s="235"/>
      <c r="BV53" s="235"/>
      <c r="BW53" s="235"/>
      <c r="BX53" s="235"/>
      <c r="BY53" s="235"/>
    </row>
    <row r="54" spans="1:77" ht="20.45" customHeight="1">
      <c r="A54" s="238" t="s">
        <v>193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6">
        <v>261</v>
      </c>
      <c r="S54" s="6"/>
      <c r="T54" s="60"/>
      <c r="U54" s="242">
        <f>SUM(U55:Z57)</f>
        <v>107600</v>
      </c>
      <c r="V54" s="243"/>
      <c r="W54" s="243"/>
      <c r="X54" s="243"/>
      <c r="Y54" s="243"/>
      <c r="Z54" s="244"/>
      <c r="AA54" s="245">
        <f>SUM(AA55:AG57)</f>
        <v>107600</v>
      </c>
      <c r="AB54" s="245"/>
      <c r="AC54" s="245"/>
      <c r="AD54" s="245"/>
      <c r="AE54" s="245"/>
      <c r="AF54" s="245"/>
      <c r="AG54" s="245"/>
      <c r="AH54" s="289"/>
      <c r="AI54" s="289"/>
      <c r="AJ54" s="289"/>
      <c r="AK54" s="289"/>
      <c r="AL54" s="289"/>
      <c r="AM54" s="289"/>
      <c r="AN54" s="220" t="s">
        <v>75</v>
      </c>
      <c r="AO54" s="230"/>
      <c r="AP54" s="230"/>
      <c r="AQ54" s="230"/>
      <c r="AR54" s="230"/>
      <c r="AS54" s="231"/>
      <c r="AT54" s="235"/>
      <c r="AU54" s="235"/>
      <c r="AV54" s="235"/>
      <c r="AW54" s="235"/>
      <c r="AX54" s="235"/>
      <c r="AY54" s="235"/>
      <c r="AZ54" s="235"/>
      <c r="BA54" s="235"/>
      <c r="BB54" s="235"/>
      <c r="BC54" s="235"/>
      <c r="BD54" s="235"/>
      <c r="BE54" s="235"/>
      <c r="BF54" s="235"/>
      <c r="BG54" s="220"/>
      <c r="BH54" s="230"/>
      <c r="BI54" s="230"/>
      <c r="BJ54" s="230"/>
      <c r="BK54" s="230"/>
      <c r="BL54" s="231"/>
      <c r="BM54" s="237"/>
      <c r="BN54" s="237"/>
      <c r="BO54" s="237"/>
      <c r="BP54" s="237"/>
      <c r="BQ54" s="237"/>
      <c r="BR54" s="237"/>
      <c r="BS54" s="237"/>
      <c r="BT54" s="235"/>
      <c r="BU54" s="235"/>
      <c r="BV54" s="235"/>
      <c r="BW54" s="235"/>
      <c r="BX54" s="235"/>
      <c r="BY54" s="235"/>
    </row>
    <row r="55" spans="1:77" ht="20.45" customHeight="1">
      <c r="A55" s="223" t="s">
        <v>96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9" t="s">
        <v>162</v>
      </c>
      <c r="S55" s="9" t="s">
        <v>196</v>
      </c>
      <c r="T55" s="61">
        <v>65000</v>
      </c>
      <c r="U55" s="232">
        <f>AA55</f>
        <v>22600</v>
      </c>
      <c r="V55" s="233"/>
      <c r="W55" s="233"/>
      <c r="X55" s="233"/>
      <c r="Y55" s="233"/>
      <c r="Z55" s="234"/>
      <c r="AA55" s="297">
        <f>15600+7000</f>
        <v>22600</v>
      </c>
      <c r="AB55" s="297"/>
      <c r="AC55" s="297"/>
      <c r="AD55" s="297"/>
      <c r="AE55" s="297"/>
      <c r="AF55" s="297"/>
      <c r="AG55" s="297"/>
      <c r="AH55" s="237"/>
      <c r="AI55" s="237"/>
      <c r="AJ55" s="237"/>
      <c r="AK55" s="237"/>
      <c r="AL55" s="237"/>
      <c r="AM55" s="237"/>
      <c r="AN55" s="220" t="s">
        <v>75</v>
      </c>
      <c r="AO55" s="230"/>
      <c r="AP55" s="230"/>
      <c r="AQ55" s="230"/>
      <c r="AR55" s="230"/>
      <c r="AS55" s="231"/>
      <c r="AT55" s="235"/>
      <c r="AU55" s="235"/>
      <c r="AV55" s="235"/>
      <c r="AW55" s="235"/>
      <c r="AX55" s="235"/>
      <c r="AY55" s="235"/>
      <c r="AZ55" s="235"/>
      <c r="BA55" s="235"/>
      <c r="BB55" s="235"/>
      <c r="BC55" s="235"/>
      <c r="BD55" s="235"/>
      <c r="BE55" s="235"/>
      <c r="BF55" s="235"/>
      <c r="BG55" s="220"/>
      <c r="BH55" s="230"/>
      <c r="BI55" s="230"/>
      <c r="BJ55" s="230"/>
      <c r="BK55" s="230"/>
      <c r="BL55" s="231"/>
      <c r="BM55" s="237"/>
      <c r="BN55" s="237"/>
      <c r="BO55" s="237"/>
      <c r="BP55" s="237"/>
      <c r="BQ55" s="237"/>
      <c r="BR55" s="237"/>
      <c r="BS55" s="237"/>
      <c r="BT55" s="235"/>
      <c r="BU55" s="235"/>
      <c r="BV55" s="235"/>
      <c r="BW55" s="235"/>
      <c r="BX55" s="235"/>
      <c r="BY55" s="235"/>
    </row>
    <row r="56" spans="1:77" ht="20.45" customHeight="1">
      <c r="A56" s="223" t="s">
        <v>96</v>
      </c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9" t="s">
        <v>194</v>
      </c>
      <c r="S56" s="9" t="s">
        <v>196</v>
      </c>
      <c r="T56" s="61">
        <v>65100</v>
      </c>
      <c r="U56" s="232">
        <f>AA56</f>
        <v>13000</v>
      </c>
      <c r="V56" s="233"/>
      <c r="W56" s="233"/>
      <c r="X56" s="233"/>
      <c r="Y56" s="233"/>
      <c r="Z56" s="234"/>
      <c r="AA56" s="297">
        <f>6500+6500</f>
        <v>13000</v>
      </c>
      <c r="AB56" s="297"/>
      <c r="AC56" s="297"/>
      <c r="AD56" s="297"/>
      <c r="AE56" s="297"/>
      <c r="AF56" s="297"/>
      <c r="AG56" s="297"/>
      <c r="AH56" s="237"/>
      <c r="AI56" s="237"/>
      <c r="AJ56" s="237"/>
      <c r="AK56" s="237"/>
      <c r="AL56" s="237"/>
      <c r="AM56" s="237"/>
      <c r="AN56" s="220" t="s">
        <v>75</v>
      </c>
      <c r="AO56" s="230"/>
      <c r="AP56" s="230"/>
      <c r="AQ56" s="230"/>
      <c r="AR56" s="230"/>
      <c r="AS56" s="231"/>
      <c r="AT56" s="235"/>
      <c r="AU56" s="235"/>
      <c r="AV56" s="235"/>
      <c r="AW56" s="235"/>
      <c r="AX56" s="235"/>
      <c r="AY56" s="235"/>
      <c r="AZ56" s="235"/>
      <c r="BA56" s="235"/>
      <c r="BB56" s="235"/>
      <c r="BC56" s="235"/>
      <c r="BD56" s="235"/>
      <c r="BE56" s="235"/>
      <c r="BF56" s="235"/>
      <c r="BG56" s="220"/>
      <c r="BH56" s="230"/>
      <c r="BI56" s="230"/>
      <c r="BJ56" s="230"/>
      <c r="BK56" s="230"/>
      <c r="BL56" s="231"/>
      <c r="BM56" s="237"/>
      <c r="BN56" s="237"/>
      <c r="BO56" s="237"/>
      <c r="BP56" s="237"/>
      <c r="BQ56" s="237"/>
      <c r="BR56" s="237"/>
      <c r="BS56" s="237"/>
      <c r="BT56" s="235"/>
      <c r="BU56" s="235"/>
      <c r="BV56" s="235"/>
      <c r="BW56" s="235"/>
      <c r="BX56" s="235"/>
      <c r="BY56" s="235"/>
    </row>
    <row r="57" spans="1:77" ht="21.6" customHeight="1">
      <c r="A57" s="298" t="s">
        <v>161</v>
      </c>
      <c r="B57" s="299"/>
      <c r="C57" s="299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300"/>
      <c r="R57" s="9" t="s">
        <v>195</v>
      </c>
      <c r="S57" s="9" t="s">
        <v>196</v>
      </c>
      <c r="T57" s="61">
        <v>65121</v>
      </c>
      <c r="U57" s="232">
        <f>AA57</f>
        <v>72000</v>
      </c>
      <c r="V57" s="233"/>
      <c r="W57" s="233"/>
      <c r="X57" s="233"/>
      <c r="Y57" s="233"/>
      <c r="Z57" s="234"/>
      <c r="AA57" s="297">
        <f>36000+36000</f>
        <v>72000</v>
      </c>
      <c r="AB57" s="297"/>
      <c r="AC57" s="297"/>
      <c r="AD57" s="297"/>
      <c r="AE57" s="297"/>
      <c r="AF57" s="297"/>
      <c r="AG57" s="297"/>
      <c r="AH57" s="57"/>
      <c r="AI57" s="58"/>
      <c r="AJ57" s="58"/>
      <c r="AK57" s="58"/>
      <c r="AL57" s="58"/>
      <c r="AM57" s="59"/>
      <c r="AN57" s="54"/>
      <c r="AO57" s="55"/>
      <c r="AP57" s="55"/>
      <c r="AQ57" s="55"/>
      <c r="AR57" s="55"/>
      <c r="AS57" s="56"/>
      <c r="AT57" s="54"/>
      <c r="AU57" s="55"/>
      <c r="AV57" s="55"/>
      <c r="AW57" s="55"/>
      <c r="AX57" s="55"/>
      <c r="AY57" s="55"/>
      <c r="AZ57" s="56"/>
      <c r="BA57" s="54"/>
      <c r="BB57" s="55"/>
      <c r="BC57" s="55"/>
      <c r="BD57" s="55"/>
      <c r="BE57" s="55"/>
      <c r="BF57" s="56"/>
      <c r="BG57" s="54"/>
      <c r="BH57" s="55"/>
      <c r="BI57" s="55"/>
      <c r="BJ57" s="55"/>
      <c r="BK57" s="55"/>
      <c r="BL57" s="56"/>
      <c r="BM57" s="57"/>
      <c r="BN57" s="58"/>
      <c r="BO57" s="58"/>
      <c r="BP57" s="58"/>
      <c r="BQ57" s="58"/>
      <c r="BR57" s="58"/>
      <c r="BS57" s="59"/>
      <c r="BT57" s="54"/>
      <c r="BU57" s="55"/>
      <c r="BV57" s="55"/>
      <c r="BW57" s="56"/>
      <c r="BX57" s="53"/>
      <c r="BY57" s="53"/>
    </row>
    <row r="58" spans="1:77" ht="14.25" customHeight="1">
      <c r="A58" s="238" t="s">
        <v>97</v>
      </c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6">
        <v>263</v>
      </c>
      <c r="S58" s="6" t="s">
        <v>75</v>
      </c>
      <c r="T58" s="60" t="s">
        <v>75</v>
      </c>
      <c r="U58" s="242">
        <f>SUM(U60:Z67)</f>
        <v>2588000</v>
      </c>
      <c r="V58" s="243"/>
      <c r="W58" s="243"/>
      <c r="X58" s="243"/>
      <c r="Y58" s="243"/>
      <c r="Z58" s="244"/>
      <c r="AA58" s="245">
        <f>SUM(AA60:AG67)</f>
        <v>2588000</v>
      </c>
      <c r="AB58" s="245"/>
      <c r="AC58" s="245"/>
      <c r="AD58" s="245"/>
      <c r="AE58" s="245"/>
      <c r="AF58" s="245"/>
      <c r="AG58" s="245"/>
      <c r="AH58" s="289"/>
      <c r="AI58" s="289"/>
      <c r="AJ58" s="289"/>
      <c r="AK58" s="289"/>
      <c r="AL58" s="289"/>
      <c r="AM58" s="289"/>
      <c r="AN58" s="294" t="s">
        <v>75</v>
      </c>
      <c r="AO58" s="295"/>
      <c r="AP58" s="295"/>
      <c r="AQ58" s="295"/>
      <c r="AR58" s="295"/>
      <c r="AS58" s="296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94"/>
      <c r="BH58" s="295"/>
      <c r="BI58" s="295"/>
      <c r="BJ58" s="295"/>
      <c r="BK58" s="295"/>
      <c r="BL58" s="296"/>
      <c r="BM58" s="289"/>
      <c r="BN58" s="289"/>
      <c r="BO58" s="289"/>
      <c r="BP58" s="289"/>
      <c r="BQ58" s="289"/>
      <c r="BR58" s="289"/>
      <c r="BS58" s="289"/>
      <c r="BT58" s="235"/>
      <c r="BU58" s="235"/>
      <c r="BV58" s="235"/>
      <c r="BW58" s="235"/>
      <c r="BX58" s="235"/>
      <c r="BY58" s="235"/>
    </row>
    <row r="59" spans="1:77" ht="14.25" customHeight="1">
      <c r="A59" s="223" t="s">
        <v>98</v>
      </c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9">
        <v>264</v>
      </c>
      <c r="S59" s="9" t="s">
        <v>75</v>
      </c>
      <c r="T59" s="10" t="s">
        <v>75</v>
      </c>
      <c r="U59" s="232"/>
      <c r="V59" s="233"/>
      <c r="W59" s="233"/>
      <c r="X59" s="233"/>
      <c r="Y59" s="233"/>
      <c r="Z59" s="234"/>
      <c r="AA59" s="236"/>
      <c r="AB59" s="236"/>
      <c r="AC59" s="236"/>
      <c r="AD59" s="236"/>
      <c r="AE59" s="236"/>
      <c r="AF59" s="236"/>
      <c r="AG59" s="236"/>
      <c r="AH59" s="237"/>
      <c r="AI59" s="237"/>
      <c r="AJ59" s="237"/>
      <c r="AK59" s="237"/>
      <c r="AL59" s="237"/>
      <c r="AM59" s="237"/>
      <c r="AN59" s="220"/>
      <c r="AO59" s="230"/>
      <c r="AP59" s="230"/>
      <c r="AQ59" s="230"/>
      <c r="AR59" s="230"/>
      <c r="AS59" s="231"/>
      <c r="AT59" s="235"/>
      <c r="AU59" s="235"/>
      <c r="AV59" s="235"/>
      <c r="AW59" s="235"/>
      <c r="AX59" s="235"/>
      <c r="AY59" s="235"/>
      <c r="AZ59" s="235"/>
      <c r="BA59" s="235"/>
      <c r="BB59" s="235"/>
      <c r="BC59" s="235"/>
      <c r="BD59" s="235"/>
      <c r="BE59" s="235"/>
      <c r="BF59" s="235"/>
      <c r="BG59" s="220"/>
      <c r="BH59" s="230"/>
      <c r="BI59" s="230"/>
      <c r="BJ59" s="230"/>
      <c r="BK59" s="230"/>
      <c r="BL59" s="231"/>
      <c r="BM59" s="237"/>
      <c r="BN59" s="237"/>
      <c r="BO59" s="237"/>
      <c r="BP59" s="237"/>
      <c r="BQ59" s="237"/>
      <c r="BR59" s="237"/>
      <c r="BS59" s="237"/>
      <c r="BT59" s="235"/>
      <c r="BU59" s="235"/>
      <c r="BV59" s="235"/>
      <c r="BW59" s="235"/>
      <c r="BX59" s="235"/>
      <c r="BY59" s="235"/>
    </row>
    <row r="60" spans="1:77" ht="15" customHeight="1">
      <c r="A60" s="223" t="s">
        <v>99</v>
      </c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9" t="s">
        <v>100</v>
      </c>
      <c r="S60" s="9" t="s">
        <v>282</v>
      </c>
      <c r="T60" s="10">
        <v>65007</v>
      </c>
      <c r="U60" s="232">
        <f t="shared" ref="U60:U67" si="3">AA60</f>
        <v>220000</v>
      </c>
      <c r="V60" s="233"/>
      <c r="W60" s="233"/>
      <c r="X60" s="233"/>
      <c r="Y60" s="233"/>
      <c r="Z60" s="234"/>
      <c r="AA60" s="236">
        <f>220000</f>
        <v>220000</v>
      </c>
      <c r="AB60" s="236"/>
      <c r="AC60" s="236"/>
      <c r="AD60" s="236"/>
      <c r="AE60" s="236"/>
      <c r="AF60" s="236"/>
      <c r="AG60" s="236"/>
      <c r="AH60" s="237"/>
      <c r="AI60" s="237"/>
      <c r="AJ60" s="237"/>
      <c r="AK60" s="237"/>
      <c r="AL60" s="237"/>
      <c r="AM60" s="237"/>
      <c r="AN60" s="220"/>
      <c r="AO60" s="230"/>
      <c r="AP60" s="230"/>
      <c r="AQ60" s="230"/>
      <c r="AR60" s="230"/>
      <c r="AS60" s="231"/>
      <c r="AT60" s="235"/>
      <c r="AU60" s="235"/>
      <c r="AV60" s="235"/>
      <c r="AW60" s="235"/>
      <c r="AX60" s="235"/>
      <c r="AY60" s="235"/>
      <c r="AZ60" s="235"/>
      <c r="BA60" s="235"/>
      <c r="BB60" s="235"/>
      <c r="BC60" s="235"/>
      <c r="BD60" s="235"/>
      <c r="BE60" s="235"/>
      <c r="BF60" s="235"/>
      <c r="BG60" s="220"/>
      <c r="BH60" s="230"/>
      <c r="BI60" s="230"/>
      <c r="BJ60" s="230"/>
      <c r="BK60" s="230"/>
      <c r="BL60" s="231"/>
      <c r="BM60" s="237"/>
      <c r="BN60" s="237"/>
      <c r="BO60" s="237"/>
      <c r="BP60" s="237"/>
      <c r="BQ60" s="237"/>
      <c r="BR60" s="237"/>
      <c r="BS60" s="237"/>
      <c r="BT60" s="235"/>
      <c r="BU60" s="235"/>
      <c r="BV60" s="235"/>
      <c r="BW60" s="235"/>
      <c r="BX60" s="235"/>
      <c r="BY60" s="235"/>
    </row>
    <row r="61" spans="1:77" ht="15" customHeight="1">
      <c r="A61" s="223" t="s">
        <v>99</v>
      </c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9" t="s">
        <v>102</v>
      </c>
      <c r="S61" s="9" t="s">
        <v>282</v>
      </c>
      <c r="T61" s="10">
        <v>65107</v>
      </c>
      <c r="U61" s="232">
        <f t="shared" si="3"/>
        <v>1555000</v>
      </c>
      <c r="V61" s="233"/>
      <c r="W61" s="233"/>
      <c r="X61" s="233"/>
      <c r="Y61" s="233"/>
      <c r="Z61" s="234"/>
      <c r="AA61" s="236">
        <f>320000+1235000</f>
        <v>1555000</v>
      </c>
      <c r="AB61" s="236"/>
      <c r="AC61" s="236"/>
      <c r="AD61" s="236"/>
      <c r="AE61" s="236"/>
      <c r="AF61" s="236"/>
      <c r="AG61" s="236"/>
      <c r="AH61" s="237"/>
      <c r="AI61" s="237"/>
      <c r="AJ61" s="237"/>
      <c r="AK61" s="237"/>
      <c r="AL61" s="237"/>
      <c r="AM61" s="237"/>
      <c r="AN61" s="220"/>
      <c r="AO61" s="230"/>
      <c r="AP61" s="230"/>
      <c r="AQ61" s="230"/>
      <c r="AR61" s="230"/>
      <c r="AS61" s="231"/>
      <c r="AT61" s="235"/>
      <c r="AU61" s="235"/>
      <c r="AV61" s="235"/>
      <c r="AW61" s="235"/>
      <c r="AX61" s="235"/>
      <c r="AY61" s="235"/>
      <c r="AZ61" s="235"/>
      <c r="BA61" s="235"/>
      <c r="BB61" s="235"/>
      <c r="BC61" s="235"/>
      <c r="BD61" s="235"/>
      <c r="BE61" s="235"/>
      <c r="BF61" s="235"/>
      <c r="BG61" s="220"/>
      <c r="BH61" s="230"/>
      <c r="BI61" s="230"/>
      <c r="BJ61" s="230"/>
      <c r="BK61" s="230"/>
      <c r="BL61" s="231"/>
      <c r="BM61" s="237"/>
      <c r="BN61" s="237"/>
      <c r="BO61" s="237"/>
      <c r="BP61" s="237"/>
      <c r="BQ61" s="237"/>
      <c r="BR61" s="237"/>
      <c r="BS61" s="237"/>
      <c r="BT61" s="235"/>
      <c r="BU61" s="235"/>
      <c r="BV61" s="235"/>
      <c r="BW61" s="235"/>
      <c r="BX61" s="235"/>
      <c r="BY61" s="235"/>
    </row>
    <row r="62" spans="1:77" ht="16.149999999999999" customHeight="1">
      <c r="A62" s="223" t="s">
        <v>101</v>
      </c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9" t="s">
        <v>104</v>
      </c>
      <c r="S62" s="9" t="s">
        <v>282</v>
      </c>
      <c r="T62" s="10">
        <v>65011</v>
      </c>
      <c r="U62" s="232">
        <f t="shared" si="3"/>
        <v>200000</v>
      </c>
      <c r="V62" s="233"/>
      <c r="W62" s="233"/>
      <c r="X62" s="233"/>
      <c r="Y62" s="233"/>
      <c r="Z62" s="234"/>
      <c r="AA62" s="236">
        <f>200000</f>
        <v>200000</v>
      </c>
      <c r="AB62" s="236"/>
      <c r="AC62" s="236"/>
      <c r="AD62" s="236"/>
      <c r="AE62" s="236"/>
      <c r="AF62" s="236"/>
      <c r="AG62" s="236"/>
      <c r="AH62" s="237"/>
      <c r="AI62" s="237"/>
      <c r="AJ62" s="237"/>
      <c r="AK62" s="237"/>
      <c r="AL62" s="237"/>
      <c r="AM62" s="237"/>
      <c r="AN62" s="220"/>
      <c r="AO62" s="230"/>
      <c r="AP62" s="230"/>
      <c r="AQ62" s="230"/>
      <c r="AR62" s="230"/>
      <c r="AS62" s="231"/>
      <c r="AT62" s="235"/>
      <c r="AU62" s="235"/>
      <c r="AV62" s="235"/>
      <c r="AW62" s="235"/>
      <c r="AX62" s="235"/>
      <c r="AY62" s="235"/>
      <c r="AZ62" s="235"/>
      <c r="BA62" s="235"/>
      <c r="BB62" s="235"/>
      <c r="BC62" s="235"/>
      <c r="BD62" s="235"/>
      <c r="BE62" s="235"/>
      <c r="BF62" s="235"/>
      <c r="BG62" s="220"/>
      <c r="BH62" s="230"/>
      <c r="BI62" s="230"/>
      <c r="BJ62" s="230"/>
      <c r="BK62" s="230"/>
      <c r="BL62" s="231"/>
      <c r="BM62" s="237"/>
      <c r="BN62" s="237"/>
      <c r="BO62" s="237"/>
      <c r="BP62" s="237"/>
      <c r="BQ62" s="237"/>
      <c r="BR62" s="237"/>
      <c r="BS62" s="237"/>
      <c r="BT62" s="235"/>
      <c r="BU62" s="235"/>
      <c r="BV62" s="235"/>
      <c r="BW62" s="235"/>
      <c r="BX62" s="235"/>
      <c r="BY62" s="235"/>
    </row>
    <row r="63" spans="1:77" ht="16.149999999999999" customHeight="1">
      <c r="A63" s="223" t="s">
        <v>101</v>
      </c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9" t="s">
        <v>164</v>
      </c>
      <c r="S63" s="9" t="s">
        <v>282</v>
      </c>
      <c r="T63" s="10">
        <v>65111</v>
      </c>
      <c r="U63" s="232">
        <f t="shared" si="3"/>
        <v>340000</v>
      </c>
      <c r="V63" s="233"/>
      <c r="W63" s="233"/>
      <c r="X63" s="233"/>
      <c r="Y63" s="233"/>
      <c r="Z63" s="234"/>
      <c r="AA63" s="236">
        <f>70000+270000</f>
        <v>340000</v>
      </c>
      <c r="AB63" s="236"/>
      <c r="AC63" s="236"/>
      <c r="AD63" s="236"/>
      <c r="AE63" s="236"/>
      <c r="AF63" s="236"/>
      <c r="AG63" s="236"/>
      <c r="AH63" s="237"/>
      <c r="AI63" s="237"/>
      <c r="AJ63" s="237"/>
      <c r="AK63" s="237"/>
      <c r="AL63" s="237"/>
      <c r="AM63" s="237"/>
      <c r="AN63" s="220"/>
      <c r="AO63" s="230"/>
      <c r="AP63" s="230"/>
      <c r="AQ63" s="230"/>
      <c r="AR63" s="230"/>
      <c r="AS63" s="231"/>
      <c r="AT63" s="235"/>
      <c r="AU63" s="235"/>
      <c r="AV63" s="235"/>
      <c r="AW63" s="235"/>
      <c r="AX63" s="235"/>
      <c r="AY63" s="235"/>
      <c r="AZ63" s="235"/>
      <c r="BA63" s="235"/>
      <c r="BB63" s="235"/>
      <c r="BC63" s="235"/>
      <c r="BD63" s="235"/>
      <c r="BE63" s="235"/>
      <c r="BF63" s="235"/>
      <c r="BG63" s="220"/>
      <c r="BH63" s="230"/>
      <c r="BI63" s="230"/>
      <c r="BJ63" s="230"/>
      <c r="BK63" s="230"/>
      <c r="BL63" s="231"/>
      <c r="BM63" s="237"/>
      <c r="BN63" s="237"/>
      <c r="BO63" s="237"/>
      <c r="BP63" s="237"/>
      <c r="BQ63" s="237"/>
      <c r="BR63" s="237"/>
      <c r="BS63" s="237"/>
      <c r="BT63" s="235"/>
      <c r="BU63" s="235"/>
      <c r="BV63" s="235"/>
      <c r="BW63" s="235"/>
      <c r="BX63" s="235"/>
      <c r="BY63" s="235"/>
    </row>
    <row r="64" spans="1:77" ht="27.75" customHeight="1">
      <c r="A64" s="223" t="s">
        <v>103</v>
      </c>
      <c r="B64" s="223"/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9" t="s">
        <v>197</v>
      </c>
      <c r="S64" s="9" t="s">
        <v>283</v>
      </c>
      <c r="T64" s="10">
        <v>65012</v>
      </c>
      <c r="U64" s="232">
        <f t="shared" si="3"/>
        <v>100000</v>
      </c>
      <c r="V64" s="233"/>
      <c r="W64" s="233"/>
      <c r="X64" s="233"/>
      <c r="Y64" s="233"/>
      <c r="Z64" s="234"/>
      <c r="AA64" s="236">
        <f>20000+80000</f>
        <v>100000</v>
      </c>
      <c r="AB64" s="236"/>
      <c r="AC64" s="236"/>
      <c r="AD64" s="236"/>
      <c r="AE64" s="236"/>
      <c r="AF64" s="236"/>
      <c r="AG64" s="236"/>
      <c r="AH64" s="237"/>
      <c r="AI64" s="237"/>
      <c r="AJ64" s="237"/>
      <c r="AK64" s="237"/>
      <c r="AL64" s="237"/>
      <c r="AM64" s="237"/>
      <c r="AN64" s="220"/>
      <c r="AO64" s="230"/>
      <c r="AP64" s="230"/>
      <c r="AQ64" s="230"/>
      <c r="AR64" s="230"/>
      <c r="AS64" s="231"/>
      <c r="AT64" s="235"/>
      <c r="AU64" s="235"/>
      <c r="AV64" s="235"/>
      <c r="AW64" s="235"/>
      <c r="AX64" s="235"/>
      <c r="AY64" s="235"/>
      <c r="AZ64" s="235"/>
      <c r="BA64" s="235"/>
      <c r="BB64" s="235"/>
      <c r="BC64" s="235"/>
      <c r="BD64" s="235"/>
      <c r="BE64" s="235"/>
      <c r="BF64" s="235"/>
      <c r="BG64" s="220"/>
      <c r="BH64" s="230"/>
      <c r="BI64" s="230"/>
      <c r="BJ64" s="230"/>
      <c r="BK64" s="230"/>
      <c r="BL64" s="231"/>
      <c r="BM64" s="237"/>
      <c r="BN64" s="237"/>
      <c r="BO64" s="237"/>
      <c r="BP64" s="237"/>
      <c r="BQ64" s="237"/>
      <c r="BR64" s="237"/>
      <c r="BS64" s="237"/>
      <c r="BT64" s="235"/>
      <c r="BU64" s="235"/>
      <c r="BV64" s="235"/>
      <c r="BW64" s="235"/>
      <c r="BX64" s="235"/>
      <c r="BY64" s="235"/>
    </row>
    <row r="65" spans="1:77" ht="28.5" customHeight="1">
      <c r="A65" s="223" t="s">
        <v>103</v>
      </c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9" t="s">
        <v>198</v>
      </c>
      <c r="S65" s="9" t="s">
        <v>283</v>
      </c>
      <c r="T65" s="10">
        <v>65112</v>
      </c>
      <c r="U65" s="232">
        <f t="shared" si="3"/>
        <v>121000</v>
      </c>
      <c r="V65" s="233"/>
      <c r="W65" s="233"/>
      <c r="X65" s="233"/>
      <c r="Y65" s="233"/>
      <c r="Z65" s="234"/>
      <c r="AA65" s="236">
        <f>6570+14430+100000</f>
        <v>121000</v>
      </c>
      <c r="AB65" s="236"/>
      <c r="AC65" s="236"/>
      <c r="AD65" s="236"/>
      <c r="AE65" s="236"/>
      <c r="AF65" s="236"/>
      <c r="AG65" s="236"/>
      <c r="AH65" s="237"/>
      <c r="AI65" s="237"/>
      <c r="AJ65" s="237"/>
      <c r="AK65" s="237"/>
      <c r="AL65" s="237"/>
      <c r="AM65" s="237"/>
      <c r="AN65" s="220"/>
      <c r="AO65" s="230"/>
      <c r="AP65" s="230"/>
      <c r="AQ65" s="230"/>
      <c r="AR65" s="230"/>
      <c r="AS65" s="231"/>
      <c r="AT65" s="235"/>
      <c r="AU65" s="235"/>
      <c r="AV65" s="235"/>
      <c r="AW65" s="235"/>
      <c r="AX65" s="235"/>
      <c r="AY65" s="235"/>
      <c r="AZ65" s="235"/>
      <c r="BA65" s="235"/>
      <c r="BB65" s="235"/>
      <c r="BC65" s="235"/>
      <c r="BD65" s="235"/>
      <c r="BE65" s="235"/>
      <c r="BF65" s="235"/>
      <c r="BG65" s="220"/>
      <c r="BH65" s="230"/>
      <c r="BI65" s="230"/>
      <c r="BJ65" s="230"/>
      <c r="BK65" s="230"/>
      <c r="BL65" s="231"/>
      <c r="BM65" s="237"/>
      <c r="BN65" s="237"/>
      <c r="BO65" s="237"/>
      <c r="BP65" s="237"/>
      <c r="BQ65" s="237"/>
      <c r="BR65" s="237"/>
      <c r="BS65" s="237"/>
      <c r="BT65" s="62"/>
      <c r="BU65" s="63"/>
      <c r="BV65" s="63"/>
      <c r="BW65" s="64"/>
      <c r="BX65" s="65"/>
      <c r="BY65" s="65"/>
    </row>
    <row r="66" spans="1:77" ht="28.5" customHeight="1">
      <c r="A66" s="298" t="s">
        <v>163</v>
      </c>
      <c r="B66" s="301"/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01"/>
      <c r="O66" s="301"/>
      <c r="P66" s="301"/>
      <c r="Q66" s="302"/>
      <c r="R66" s="9" t="s">
        <v>199</v>
      </c>
      <c r="S66" s="9" t="s">
        <v>283</v>
      </c>
      <c r="T66" s="10">
        <v>65015</v>
      </c>
      <c r="U66" s="232">
        <f t="shared" si="3"/>
        <v>12000</v>
      </c>
      <c r="V66" s="233"/>
      <c r="W66" s="233"/>
      <c r="X66" s="233"/>
      <c r="Y66" s="233"/>
      <c r="Z66" s="234"/>
      <c r="AA66" s="224">
        <f>12000</f>
        <v>12000</v>
      </c>
      <c r="AB66" s="225"/>
      <c r="AC66" s="225"/>
      <c r="AD66" s="225"/>
      <c r="AE66" s="225"/>
      <c r="AF66" s="225"/>
      <c r="AG66" s="226"/>
      <c r="AH66" s="227"/>
      <c r="AI66" s="228"/>
      <c r="AJ66" s="228"/>
      <c r="AK66" s="228"/>
      <c r="AL66" s="228"/>
      <c r="AM66" s="229"/>
      <c r="AN66" s="40"/>
      <c r="AO66" s="41"/>
      <c r="AP66" s="41"/>
      <c r="AQ66" s="41"/>
      <c r="AR66" s="41"/>
      <c r="AS66" s="42"/>
      <c r="AT66" s="220"/>
      <c r="AU66" s="230"/>
      <c r="AV66" s="230"/>
      <c r="AW66" s="230"/>
      <c r="AX66" s="230"/>
      <c r="AY66" s="230"/>
      <c r="AZ66" s="231"/>
      <c r="BA66" s="220"/>
      <c r="BB66" s="230"/>
      <c r="BC66" s="230"/>
      <c r="BD66" s="230"/>
      <c r="BE66" s="230"/>
      <c r="BF66" s="231"/>
      <c r="BG66" s="40"/>
      <c r="BH66" s="41"/>
      <c r="BI66" s="41"/>
      <c r="BJ66" s="41"/>
      <c r="BK66" s="41"/>
      <c r="BL66" s="42"/>
      <c r="BM66" s="227"/>
      <c r="BN66" s="228"/>
      <c r="BO66" s="228"/>
      <c r="BP66" s="228"/>
      <c r="BQ66" s="228"/>
      <c r="BR66" s="228"/>
      <c r="BS66" s="229"/>
      <c r="BT66" s="220"/>
      <c r="BU66" s="230"/>
      <c r="BV66" s="230"/>
      <c r="BW66" s="231"/>
      <c r="BX66" s="43"/>
      <c r="BY66" s="43"/>
    </row>
    <row r="67" spans="1:77" ht="28.5" customHeight="1">
      <c r="A67" s="298" t="s">
        <v>163</v>
      </c>
      <c r="B67" s="301"/>
      <c r="C67" s="301"/>
      <c r="D67" s="301"/>
      <c r="E67" s="301"/>
      <c r="F67" s="301"/>
      <c r="G67" s="301"/>
      <c r="H67" s="301"/>
      <c r="I67" s="301"/>
      <c r="J67" s="301"/>
      <c r="K67" s="301"/>
      <c r="L67" s="301"/>
      <c r="M67" s="301"/>
      <c r="N67" s="301"/>
      <c r="O67" s="301"/>
      <c r="P67" s="301"/>
      <c r="Q67" s="302"/>
      <c r="R67" s="9" t="s">
        <v>200</v>
      </c>
      <c r="S67" s="9" t="s">
        <v>283</v>
      </c>
      <c r="T67" s="10">
        <v>65115</v>
      </c>
      <c r="U67" s="232">
        <f t="shared" si="3"/>
        <v>40000</v>
      </c>
      <c r="V67" s="233"/>
      <c r="W67" s="233"/>
      <c r="X67" s="233"/>
      <c r="Y67" s="233"/>
      <c r="Z67" s="234"/>
      <c r="AA67" s="224">
        <v>40000</v>
      </c>
      <c r="AB67" s="225"/>
      <c r="AC67" s="225"/>
      <c r="AD67" s="225"/>
      <c r="AE67" s="225"/>
      <c r="AF67" s="225"/>
      <c r="AG67" s="226"/>
      <c r="AH67" s="227"/>
      <c r="AI67" s="228"/>
      <c r="AJ67" s="228"/>
      <c r="AK67" s="228"/>
      <c r="AL67" s="228"/>
      <c r="AM67" s="229"/>
      <c r="AN67" s="62"/>
      <c r="AO67" s="63"/>
      <c r="AP67" s="63"/>
      <c r="AQ67" s="63"/>
      <c r="AR67" s="63"/>
      <c r="AS67" s="64"/>
      <c r="AT67" s="220"/>
      <c r="AU67" s="230"/>
      <c r="AV67" s="230"/>
      <c r="AW67" s="230"/>
      <c r="AX67" s="230"/>
      <c r="AY67" s="230"/>
      <c r="AZ67" s="231"/>
      <c r="BA67" s="220"/>
      <c r="BB67" s="230"/>
      <c r="BC67" s="230"/>
      <c r="BD67" s="230"/>
      <c r="BE67" s="230"/>
      <c r="BF67" s="231"/>
      <c r="BG67" s="62"/>
      <c r="BH67" s="63"/>
      <c r="BI67" s="63"/>
      <c r="BJ67" s="63"/>
      <c r="BK67" s="63"/>
      <c r="BL67" s="64"/>
      <c r="BM67" s="227"/>
      <c r="BN67" s="228"/>
      <c r="BO67" s="228"/>
      <c r="BP67" s="228"/>
      <c r="BQ67" s="228"/>
      <c r="BR67" s="228"/>
      <c r="BS67" s="229"/>
      <c r="BT67" s="62"/>
      <c r="BU67" s="63"/>
      <c r="BV67" s="63"/>
      <c r="BW67" s="64"/>
      <c r="BX67" s="65"/>
      <c r="BY67" s="65"/>
    </row>
    <row r="68" spans="1:77" ht="14.25" customHeight="1">
      <c r="A68" s="223" t="s">
        <v>105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9">
        <v>265</v>
      </c>
      <c r="S68" s="9"/>
      <c r="T68" s="10"/>
      <c r="U68" s="232">
        <f t="shared" ref="U68:U77" si="4">AA68</f>
        <v>0</v>
      </c>
      <c r="V68" s="233"/>
      <c r="W68" s="233"/>
      <c r="X68" s="233"/>
      <c r="Y68" s="233"/>
      <c r="Z68" s="234"/>
      <c r="AA68" s="235"/>
      <c r="AB68" s="235"/>
      <c r="AC68" s="235"/>
      <c r="AD68" s="235"/>
      <c r="AE68" s="235"/>
      <c r="AF68" s="235"/>
      <c r="AG68" s="235"/>
      <c r="AH68" s="237"/>
      <c r="AI68" s="237"/>
      <c r="AJ68" s="237"/>
      <c r="AK68" s="237"/>
      <c r="AL68" s="237"/>
      <c r="AM68" s="237"/>
      <c r="AN68" s="220" t="s">
        <v>75</v>
      </c>
      <c r="AO68" s="230"/>
      <c r="AP68" s="230"/>
      <c r="AQ68" s="230"/>
      <c r="AR68" s="230"/>
      <c r="AS68" s="231"/>
      <c r="AT68" s="235"/>
      <c r="AU68" s="235"/>
      <c r="AV68" s="235"/>
      <c r="AW68" s="235"/>
      <c r="AX68" s="235"/>
      <c r="AY68" s="235"/>
      <c r="AZ68" s="235"/>
      <c r="BA68" s="235"/>
      <c r="BB68" s="235"/>
      <c r="BC68" s="235"/>
      <c r="BD68" s="235"/>
      <c r="BE68" s="235"/>
      <c r="BF68" s="235"/>
      <c r="BG68" s="220"/>
      <c r="BH68" s="230"/>
      <c r="BI68" s="230"/>
      <c r="BJ68" s="230"/>
      <c r="BK68" s="230"/>
      <c r="BL68" s="231"/>
      <c r="BM68" s="237"/>
      <c r="BN68" s="237"/>
      <c r="BO68" s="237"/>
      <c r="BP68" s="237"/>
      <c r="BQ68" s="237"/>
      <c r="BR68" s="237"/>
      <c r="BS68" s="237"/>
      <c r="BT68" s="235"/>
      <c r="BU68" s="235"/>
      <c r="BV68" s="235"/>
      <c r="BW68" s="235"/>
      <c r="BX68" s="235"/>
      <c r="BY68" s="235"/>
    </row>
    <row r="69" spans="1:77" ht="18.75" customHeight="1">
      <c r="A69" s="223" t="s">
        <v>165</v>
      </c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9">
        <v>267</v>
      </c>
      <c r="S69" s="9"/>
      <c r="T69" s="10"/>
      <c r="U69" s="232">
        <f t="shared" si="4"/>
        <v>0</v>
      </c>
      <c r="V69" s="233"/>
      <c r="W69" s="233"/>
      <c r="X69" s="233"/>
      <c r="Y69" s="233"/>
      <c r="Z69" s="234"/>
      <c r="AA69" s="236"/>
      <c r="AB69" s="236"/>
      <c r="AC69" s="236"/>
      <c r="AD69" s="236"/>
      <c r="AE69" s="236"/>
      <c r="AF69" s="236"/>
      <c r="AG69" s="236"/>
      <c r="AH69" s="282"/>
      <c r="AI69" s="282"/>
      <c r="AJ69" s="282"/>
      <c r="AK69" s="282"/>
      <c r="AL69" s="282"/>
      <c r="AM69" s="282"/>
      <c r="AN69" s="220"/>
      <c r="AO69" s="230"/>
      <c r="AP69" s="230"/>
      <c r="AQ69" s="230"/>
      <c r="AR69" s="230"/>
      <c r="AS69" s="231"/>
      <c r="AT69" s="235"/>
      <c r="AU69" s="235"/>
      <c r="AV69" s="235"/>
      <c r="AW69" s="235"/>
      <c r="AX69" s="235"/>
      <c r="AY69" s="235"/>
      <c r="AZ69" s="235"/>
      <c r="BA69" s="235"/>
      <c r="BB69" s="235"/>
      <c r="BC69" s="235"/>
      <c r="BD69" s="235"/>
      <c r="BE69" s="235"/>
      <c r="BF69" s="235"/>
      <c r="BG69" s="220"/>
      <c r="BH69" s="230"/>
      <c r="BI69" s="230"/>
      <c r="BJ69" s="230"/>
      <c r="BK69" s="230"/>
      <c r="BL69" s="231"/>
      <c r="BM69" s="237"/>
      <c r="BN69" s="237"/>
      <c r="BO69" s="237"/>
      <c r="BP69" s="237"/>
      <c r="BQ69" s="237"/>
      <c r="BR69" s="237"/>
      <c r="BS69" s="237"/>
      <c r="BT69" s="235"/>
      <c r="BU69" s="235"/>
      <c r="BV69" s="235"/>
      <c r="BW69" s="235"/>
      <c r="BX69" s="235"/>
      <c r="BY69" s="235"/>
    </row>
    <row r="70" spans="1:77" ht="39.75" customHeight="1">
      <c r="A70" s="238" t="s">
        <v>106</v>
      </c>
      <c r="B70" s="238"/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6">
        <v>268</v>
      </c>
      <c r="S70" s="6" t="s">
        <v>201</v>
      </c>
      <c r="T70" s="60"/>
      <c r="U70" s="242">
        <f>SUM(U71:Z73)+U74</f>
        <v>2187658.48</v>
      </c>
      <c r="V70" s="243"/>
      <c r="W70" s="243"/>
      <c r="X70" s="243"/>
      <c r="Y70" s="243"/>
      <c r="Z70" s="244"/>
      <c r="AA70" s="245">
        <f>SUM(AA71:AG74)</f>
        <v>687658.48</v>
      </c>
      <c r="AB70" s="245"/>
      <c r="AC70" s="245"/>
      <c r="AD70" s="245"/>
      <c r="AE70" s="245"/>
      <c r="AF70" s="245"/>
      <c r="AG70" s="245"/>
      <c r="AH70" s="303">
        <f>AH71+AH72+AH73+AH74</f>
        <v>1500000</v>
      </c>
      <c r="AI70" s="303"/>
      <c r="AJ70" s="303"/>
      <c r="AK70" s="303"/>
      <c r="AL70" s="303"/>
      <c r="AM70" s="303"/>
      <c r="AN70" s="294"/>
      <c r="AO70" s="295"/>
      <c r="AP70" s="295"/>
      <c r="AQ70" s="295"/>
      <c r="AR70" s="295"/>
      <c r="AS70" s="296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94"/>
      <c r="BH70" s="295"/>
      <c r="BI70" s="295"/>
      <c r="BJ70" s="295"/>
      <c r="BK70" s="295"/>
      <c r="BL70" s="296"/>
      <c r="BM70" s="289"/>
      <c r="BN70" s="289"/>
      <c r="BO70" s="289"/>
      <c r="BP70" s="289"/>
      <c r="BQ70" s="289"/>
      <c r="BR70" s="289"/>
      <c r="BS70" s="289"/>
      <c r="BT70" s="283"/>
      <c r="BU70" s="283"/>
      <c r="BV70" s="283"/>
      <c r="BW70" s="283"/>
      <c r="BX70" s="283"/>
      <c r="BY70" s="283"/>
    </row>
    <row r="71" spans="1:77" ht="27.75" customHeight="1">
      <c r="A71" s="223" t="s">
        <v>203</v>
      </c>
      <c r="B71" s="223"/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9" t="s">
        <v>166</v>
      </c>
      <c r="S71" s="9" t="s">
        <v>201</v>
      </c>
      <c r="T71" s="10">
        <v>65054</v>
      </c>
      <c r="U71" s="232">
        <f>AA71</f>
        <v>182358.91999999998</v>
      </c>
      <c r="V71" s="233"/>
      <c r="W71" s="233"/>
      <c r="X71" s="233"/>
      <c r="Y71" s="233"/>
      <c r="Z71" s="234"/>
      <c r="AA71" s="236">
        <f>170280-7000-240-5351.88-2400-3600+5670.8+25000</f>
        <v>182358.91999999998</v>
      </c>
      <c r="AB71" s="236"/>
      <c r="AC71" s="236"/>
      <c r="AD71" s="236"/>
      <c r="AE71" s="236"/>
      <c r="AF71" s="236"/>
      <c r="AG71" s="236"/>
      <c r="AH71" s="282"/>
      <c r="AI71" s="282"/>
      <c r="AJ71" s="282"/>
      <c r="AK71" s="282"/>
      <c r="AL71" s="282"/>
      <c r="AM71" s="282"/>
      <c r="AN71" s="220"/>
      <c r="AO71" s="230"/>
      <c r="AP71" s="230"/>
      <c r="AQ71" s="230"/>
      <c r="AR71" s="230"/>
      <c r="AS71" s="231"/>
      <c r="AT71" s="235"/>
      <c r="AU71" s="235"/>
      <c r="AV71" s="235"/>
      <c r="AW71" s="235"/>
      <c r="AX71" s="235"/>
      <c r="AY71" s="235"/>
      <c r="AZ71" s="235"/>
      <c r="BA71" s="235"/>
      <c r="BB71" s="235"/>
      <c r="BC71" s="235"/>
      <c r="BD71" s="235"/>
      <c r="BE71" s="235"/>
      <c r="BF71" s="235"/>
      <c r="BG71" s="220"/>
      <c r="BH71" s="230"/>
      <c r="BI71" s="230"/>
      <c r="BJ71" s="230"/>
      <c r="BK71" s="230"/>
      <c r="BL71" s="231"/>
      <c r="BM71" s="237"/>
      <c r="BN71" s="237"/>
      <c r="BO71" s="237"/>
      <c r="BP71" s="237"/>
      <c r="BQ71" s="237"/>
      <c r="BR71" s="237"/>
      <c r="BS71" s="237"/>
      <c r="BT71" s="235"/>
      <c r="BU71" s="235"/>
      <c r="BV71" s="235"/>
      <c r="BW71" s="235"/>
      <c r="BX71" s="235"/>
      <c r="BY71" s="235"/>
    </row>
    <row r="72" spans="1:77" ht="29.25" customHeight="1">
      <c r="A72" s="223" t="s">
        <v>203</v>
      </c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9" t="s">
        <v>256</v>
      </c>
      <c r="S72" s="9" t="s">
        <v>201</v>
      </c>
      <c r="T72" s="10">
        <v>65154</v>
      </c>
      <c r="U72" s="232">
        <f>AA72</f>
        <v>505299.56</v>
      </c>
      <c r="V72" s="233"/>
      <c r="W72" s="233"/>
      <c r="X72" s="233"/>
      <c r="Y72" s="233"/>
      <c r="Z72" s="234"/>
      <c r="AA72" s="236">
        <f>140280+30000+288780-480-7671-1609.44+2400+3600+50000</f>
        <v>505299.56</v>
      </c>
      <c r="AB72" s="236"/>
      <c r="AC72" s="236"/>
      <c r="AD72" s="236"/>
      <c r="AE72" s="236"/>
      <c r="AF72" s="236"/>
      <c r="AG72" s="236"/>
      <c r="AH72" s="282"/>
      <c r="AI72" s="282"/>
      <c r="AJ72" s="282"/>
      <c r="AK72" s="282"/>
      <c r="AL72" s="282"/>
      <c r="AM72" s="282"/>
      <c r="AN72" s="220"/>
      <c r="AO72" s="230"/>
      <c r="AP72" s="230"/>
      <c r="AQ72" s="230"/>
      <c r="AR72" s="230"/>
      <c r="AS72" s="231"/>
      <c r="AT72" s="235"/>
      <c r="AU72" s="235"/>
      <c r="AV72" s="235"/>
      <c r="AW72" s="235"/>
      <c r="AX72" s="235"/>
      <c r="AY72" s="235"/>
      <c r="AZ72" s="235"/>
      <c r="BA72" s="235"/>
      <c r="BB72" s="235"/>
      <c r="BC72" s="235"/>
      <c r="BD72" s="235"/>
      <c r="BE72" s="235"/>
      <c r="BF72" s="235"/>
      <c r="BG72" s="220"/>
      <c r="BH72" s="230"/>
      <c r="BI72" s="230"/>
      <c r="BJ72" s="230"/>
      <c r="BK72" s="230"/>
      <c r="BL72" s="231"/>
      <c r="BM72" s="237"/>
      <c r="BN72" s="237"/>
      <c r="BO72" s="237"/>
      <c r="BP72" s="237"/>
      <c r="BQ72" s="237"/>
      <c r="BR72" s="237"/>
      <c r="BS72" s="237"/>
      <c r="BT72" s="235"/>
      <c r="BU72" s="235"/>
      <c r="BV72" s="235"/>
      <c r="BW72" s="235"/>
      <c r="BX72" s="235"/>
      <c r="BY72" s="235"/>
    </row>
    <row r="73" spans="1:77" ht="0.75" customHeight="1">
      <c r="A73" s="223" t="s">
        <v>203</v>
      </c>
      <c r="B73" s="223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9" t="s">
        <v>257</v>
      </c>
      <c r="S73" s="9" t="s">
        <v>201</v>
      </c>
      <c r="T73" s="75" t="s">
        <v>254</v>
      </c>
      <c r="U73" s="232">
        <f>AA73+AH73</f>
        <v>0</v>
      </c>
      <c r="V73" s="233"/>
      <c r="W73" s="233"/>
      <c r="X73" s="233"/>
      <c r="Y73" s="233"/>
      <c r="Z73" s="234"/>
      <c r="AA73" s="224"/>
      <c r="AB73" s="221"/>
      <c r="AC73" s="221"/>
      <c r="AD73" s="221"/>
      <c r="AE73" s="221"/>
      <c r="AF73" s="221"/>
      <c r="AG73" s="222"/>
      <c r="AH73" s="232">
        <v>0</v>
      </c>
      <c r="AI73" s="221"/>
      <c r="AJ73" s="221"/>
      <c r="AK73" s="221"/>
      <c r="AL73" s="221"/>
      <c r="AM73" s="222"/>
      <c r="AN73" s="131"/>
      <c r="AO73" s="132"/>
      <c r="AP73" s="132"/>
      <c r="AQ73" s="132"/>
      <c r="AR73" s="132"/>
      <c r="AS73" s="133"/>
      <c r="AT73" s="220"/>
      <c r="AU73" s="221"/>
      <c r="AV73" s="221"/>
      <c r="AW73" s="221"/>
      <c r="AX73" s="221"/>
      <c r="AY73" s="221"/>
      <c r="AZ73" s="222"/>
      <c r="BA73" s="220"/>
      <c r="BB73" s="221"/>
      <c r="BC73" s="221"/>
      <c r="BD73" s="221"/>
      <c r="BE73" s="221"/>
      <c r="BF73" s="222"/>
      <c r="BG73" s="131"/>
      <c r="BH73" s="132"/>
      <c r="BI73" s="132"/>
      <c r="BJ73" s="132"/>
      <c r="BK73" s="132"/>
      <c r="BL73" s="133"/>
      <c r="BM73" s="227"/>
      <c r="BN73" s="221"/>
      <c r="BO73" s="221"/>
      <c r="BP73" s="221"/>
      <c r="BQ73" s="221"/>
      <c r="BR73" s="221"/>
      <c r="BS73" s="222"/>
      <c r="BT73" s="220"/>
      <c r="BU73" s="221"/>
      <c r="BV73" s="221"/>
      <c r="BW73" s="222"/>
      <c r="BX73" s="134"/>
      <c r="BY73" s="134"/>
    </row>
    <row r="74" spans="1:77" ht="25.5" customHeight="1">
      <c r="A74" s="223" t="s">
        <v>203</v>
      </c>
      <c r="B74" s="223"/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9" t="s">
        <v>258</v>
      </c>
      <c r="S74" s="9">
        <v>244.22499999999999</v>
      </c>
      <c r="T74" s="184" t="s">
        <v>301</v>
      </c>
      <c r="U74" s="232">
        <f>AA74+AH74</f>
        <v>1500000</v>
      </c>
      <c r="V74" s="233"/>
      <c r="W74" s="233"/>
      <c r="X74" s="233"/>
      <c r="Y74" s="233"/>
      <c r="Z74" s="234"/>
      <c r="AA74" s="235"/>
      <c r="AB74" s="235"/>
      <c r="AC74" s="235"/>
      <c r="AD74" s="235"/>
      <c r="AE74" s="235"/>
      <c r="AF74" s="235"/>
      <c r="AG74" s="235"/>
      <c r="AH74" s="237">
        <f>1500000</f>
        <v>1500000</v>
      </c>
      <c r="AI74" s="237"/>
      <c r="AJ74" s="237"/>
      <c r="AK74" s="237"/>
      <c r="AL74" s="237"/>
      <c r="AM74" s="237"/>
      <c r="AN74" s="220"/>
      <c r="AO74" s="230"/>
      <c r="AP74" s="230"/>
      <c r="AQ74" s="230"/>
      <c r="AR74" s="230"/>
      <c r="AS74" s="231"/>
      <c r="AT74" s="235"/>
      <c r="AU74" s="235"/>
      <c r="AV74" s="235"/>
      <c r="AW74" s="235"/>
      <c r="AX74" s="235"/>
      <c r="AY74" s="235"/>
      <c r="AZ74" s="235"/>
      <c r="BA74" s="235"/>
      <c r="BB74" s="235"/>
      <c r="BC74" s="235"/>
      <c r="BD74" s="235"/>
      <c r="BE74" s="235"/>
      <c r="BF74" s="235"/>
      <c r="BG74" s="220"/>
      <c r="BH74" s="230"/>
      <c r="BI74" s="230"/>
      <c r="BJ74" s="230"/>
      <c r="BK74" s="230"/>
      <c r="BL74" s="231"/>
      <c r="BM74" s="237"/>
      <c r="BN74" s="237"/>
      <c r="BO74" s="237"/>
      <c r="BP74" s="237"/>
      <c r="BQ74" s="237"/>
      <c r="BR74" s="237"/>
      <c r="BS74" s="237"/>
      <c r="BT74" s="235"/>
      <c r="BU74" s="235"/>
      <c r="BV74" s="235"/>
      <c r="BW74" s="235"/>
      <c r="BX74" s="235"/>
      <c r="BY74" s="235"/>
    </row>
    <row r="75" spans="1:77" ht="14.25" customHeight="1">
      <c r="A75" s="238" t="s">
        <v>108</v>
      </c>
      <c r="B75" s="238"/>
      <c r="C75" s="238"/>
      <c r="D75" s="238"/>
      <c r="E75" s="238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6">
        <v>270</v>
      </c>
      <c r="S75" s="6" t="s">
        <v>75</v>
      </c>
      <c r="T75" s="60" t="s">
        <v>75</v>
      </c>
      <c r="U75" s="242">
        <f>SUM(U76:Z83)+U84+U85+U86+U87</f>
        <v>2873493.88</v>
      </c>
      <c r="V75" s="243"/>
      <c r="W75" s="243"/>
      <c r="X75" s="243"/>
      <c r="Y75" s="243"/>
      <c r="Z75" s="244"/>
      <c r="AA75" s="245">
        <f>SUM(AA76:AG84)</f>
        <v>1118625.8800000001</v>
      </c>
      <c r="AB75" s="245"/>
      <c r="AC75" s="245"/>
      <c r="AD75" s="245"/>
      <c r="AE75" s="245"/>
      <c r="AF75" s="245"/>
      <c r="AG75" s="245"/>
      <c r="AH75" s="246">
        <f>AH76+AH77+AH78+AH79+AH83+AH84+AH80+AH81+AH82+AH85+AH86+AH87</f>
        <v>1753599.2</v>
      </c>
      <c r="AI75" s="247"/>
      <c r="AJ75" s="247"/>
      <c r="AK75" s="247"/>
      <c r="AL75" s="247"/>
      <c r="AM75" s="248"/>
      <c r="AN75" s="220"/>
      <c r="AO75" s="230"/>
      <c r="AP75" s="230"/>
      <c r="AQ75" s="230"/>
      <c r="AR75" s="230"/>
      <c r="AS75" s="231"/>
      <c r="AT75" s="235">
        <f>BM75</f>
        <v>1268.8</v>
      </c>
      <c r="AU75" s="235"/>
      <c r="AV75" s="235"/>
      <c r="AW75" s="235"/>
      <c r="AX75" s="235"/>
      <c r="AY75" s="235"/>
      <c r="AZ75" s="235"/>
      <c r="BA75" s="235"/>
      <c r="BB75" s="235"/>
      <c r="BC75" s="235"/>
      <c r="BD75" s="235"/>
      <c r="BE75" s="235"/>
      <c r="BF75" s="235"/>
      <c r="BG75" s="220"/>
      <c r="BH75" s="230"/>
      <c r="BI75" s="230"/>
      <c r="BJ75" s="230"/>
      <c r="BK75" s="230"/>
      <c r="BL75" s="231"/>
      <c r="BM75" s="237">
        <f>BM83</f>
        <v>1268.8</v>
      </c>
      <c r="BN75" s="237"/>
      <c r="BO75" s="237"/>
      <c r="BP75" s="237"/>
      <c r="BQ75" s="237"/>
      <c r="BR75" s="237"/>
      <c r="BS75" s="237"/>
      <c r="BT75" s="235"/>
      <c r="BU75" s="235"/>
      <c r="BV75" s="235"/>
      <c r="BW75" s="235"/>
      <c r="BX75" s="235"/>
      <c r="BY75" s="235"/>
    </row>
    <row r="76" spans="1:77" ht="24" customHeight="1">
      <c r="A76" s="223" t="s">
        <v>109</v>
      </c>
      <c r="B76" s="223"/>
      <c r="C76" s="223"/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9" t="s">
        <v>110</v>
      </c>
      <c r="S76" s="9" t="s">
        <v>202</v>
      </c>
      <c r="T76" s="10">
        <v>65025</v>
      </c>
      <c r="U76" s="232">
        <f t="shared" si="4"/>
        <v>128601.08000000002</v>
      </c>
      <c r="V76" s="233"/>
      <c r="W76" s="233"/>
      <c r="X76" s="233"/>
      <c r="Y76" s="233"/>
      <c r="Z76" s="234"/>
      <c r="AA76" s="236">
        <f>128680+240-318.92+6000-6000</f>
        <v>128601.08000000002</v>
      </c>
      <c r="AB76" s="236"/>
      <c r="AC76" s="236"/>
      <c r="AD76" s="236"/>
      <c r="AE76" s="236"/>
      <c r="AF76" s="236"/>
      <c r="AG76" s="236"/>
      <c r="AH76" s="237"/>
      <c r="AI76" s="237"/>
      <c r="AJ76" s="237"/>
      <c r="AK76" s="237"/>
      <c r="AL76" s="237"/>
      <c r="AM76" s="237"/>
      <c r="AN76" s="220"/>
      <c r="AO76" s="230"/>
      <c r="AP76" s="230"/>
      <c r="AQ76" s="230"/>
      <c r="AR76" s="230"/>
      <c r="AS76" s="231"/>
      <c r="AT76" s="235"/>
      <c r="AU76" s="235"/>
      <c r="AV76" s="235"/>
      <c r="AW76" s="235"/>
      <c r="AX76" s="235"/>
      <c r="AY76" s="235"/>
      <c r="AZ76" s="235"/>
      <c r="BA76" s="235"/>
      <c r="BB76" s="235"/>
      <c r="BC76" s="235"/>
      <c r="BD76" s="235"/>
      <c r="BE76" s="235"/>
      <c r="BF76" s="235"/>
      <c r="BG76" s="220"/>
      <c r="BH76" s="230"/>
      <c r="BI76" s="230"/>
      <c r="BJ76" s="230"/>
      <c r="BK76" s="230"/>
      <c r="BL76" s="231"/>
      <c r="BM76" s="237"/>
      <c r="BN76" s="237"/>
      <c r="BO76" s="237"/>
      <c r="BP76" s="237"/>
      <c r="BQ76" s="237"/>
      <c r="BR76" s="237"/>
      <c r="BS76" s="237"/>
      <c r="BT76" s="235"/>
      <c r="BU76" s="235"/>
      <c r="BV76" s="235"/>
      <c r="BW76" s="235"/>
      <c r="BX76" s="235"/>
      <c r="BY76" s="235"/>
    </row>
    <row r="77" spans="1:77" ht="27.75" customHeight="1">
      <c r="A77" s="223" t="s">
        <v>109</v>
      </c>
      <c r="B77" s="223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9" t="s">
        <v>111</v>
      </c>
      <c r="S77" s="9" t="s">
        <v>202</v>
      </c>
      <c r="T77" s="10">
        <v>65026</v>
      </c>
      <c r="U77" s="232">
        <f t="shared" si="4"/>
        <v>1900</v>
      </c>
      <c r="V77" s="233"/>
      <c r="W77" s="233"/>
      <c r="X77" s="233"/>
      <c r="Y77" s="233"/>
      <c r="Z77" s="234"/>
      <c r="AA77" s="236">
        <v>1900</v>
      </c>
      <c r="AB77" s="236"/>
      <c r="AC77" s="236"/>
      <c r="AD77" s="236"/>
      <c r="AE77" s="236"/>
      <c r="AF77" s="236"/>
      <c r="AG77" s="236"/>
      <c r="AH77" s="237"/>
      <c r="AI77" s="237"/>
      <c r="AJ77" s="237"/>
      <c r="AK77" s="237"/>
      <c r="AL77" s="237"/>
      <c r="AM77" s="237"/>
      <c r="AN77" s="220"/>
      <c r="AO77" s="230"/>
      <c r="AP77" s="230"/>
      <c r="AQ77" s="230"/>
      <c r="AR77" s="230"/>
      <c r="AS77" s="231"/>
      <c r="AT77" s="235"/>
      <c r="AU77" s="235"/>
      <c r="AV77" s="235"/>
      <c r="AW77" s="235"/>
      <c r="AX77" s="235"/>
      <c r="AY77" s="235"/>
      <c r="AZ77" s="235"/>
      <c r="BA77" s="235"/>
      <c r="BB77" s="235"/>
      <c r="BC77" s="235"/>
      <c r="BD77" s="235"/>
      <c r="BE77" s="235"/>
      <c r="BF77" s="235"/>
      <c r="BG77" s="220"/>
      <c r="BH77" s="230"/>
      <c r="BI77" s="230"/>
      <c r="BJ77" s="230"/>
      <c r="BK77" s="230"/>
      <c r="BL77" s="231"/>
      <c r="BM77" s="237"/>
      <c r="BN77" s="237"/>
      <c r="BO77" s="237"/>
      <c r="BP77" s="237"/>
      <c r="BQ77" s="237"/>
      <c r="BR77" s="237"/>
      <c r="BS77" s="237"/>
      <c r="BT77" s="235"/>
      <c r="BU77" s="235"/>
      <c r="BV77" s="235"/>
      <c r="BW77" s="235"/>
      <c r="BX77" s="235"/>
      <c r="BY77" s="235"/>
    </row>
    <row r="78" spans="1:77" ht="27.75" customHeight="1">
      <c r="A78" s="223" t="s">
        <v>109</v>
      </c>
      <c r="B78" s="223"/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9" t="s">
        <v>168</v>
      </c>
      <c r="S78" s="9" t="s">
        <v>202</v>
      </c>
      <c r="T78" s="10">
        <v>65125</v>
      </c>
      <c r="U78" s="232">
        <f>AA78</f>
        <v>942424.8</v>
      </c>
      <c r="V78" s="233"/>
      <c r="W78" s="233"/>
      <c r="X78" s="233"/>
      <c r="Y78" s="233"/>
      <c r="Z78" s="234"/>
      <c r="AA78" s="236">
        <f>125680+9400+810780+480-2915.2-1000+6000-6000</f>
        <v>942424.8</v>
      </c>
      <c r="AB78" s="236"/>
      <c r="AC78" s="236"/>
      <c r="AD78" s="236"/>
      <c r="AE78" s="236"/>
      <c r="AF78" s="236"/>
      <c r="AG78" s="236"/>
      <c r="AH78" s="237"/>
      <c r="AI78" s="237"/>
      <c r="AJ78" s="237"/>
      <c r="AK78" s="237"/>
      <c r="AL78" s="237"/>
      <c r="AM78" s="237"/>
      <c r="AN78" s="220"/>
      <c r="AO78" s="230"/>
      <c r="AP78" s="230"/>
      <c r="AQ78" s="230"/>
      <c r="AR78" s="230"/>
      <c r="AS78" s="231"/>
      <c r="AT78" s="235"/>
      <c r="AU78" s="235"/>
      <c r="AV78" s="235"/>
      <c r="AW78" s="235"/>
      <c r="AX78" s="235"/>
      <c r="AY78" s="235"/>
      <c r="AZ78" s="235"/>
      <c r="BA78" s="235"/>
      <c r="BB78" s="235"/>
      <c r="BC78" s="235"/>
      <c r="BD78" s="235"/>
      <c r="BE78" s="235"/>
      <c r="BF78" s="235"/>
      <c r="BG78" s="220"/>
      <c r="BH78" s="230"/>
      <c r="BI78" s="230"/>
      <c r="BJ78" s="230"/>
      <c r="BK78" s="230"/>
      <c r="BL78" s="231"/>
      <c r="BM78" s="237"/>
      <c r="BN78" s="237"/>
      <c r="BO78" s="237"/>
      <c r="BP78" s="237"/>
      <c r="BQ78" s="237"/>
      <c r="BR78" s="237"/>
      <c r="BS78" s="237"/>
      <c r="BT78" s="235"/>
      <c r="BU78" s="235"/>
      <c r="BV78" s="235"/>
      <c r="BW78" s="235"/>
      <c r="BX78" s="235"/>
      <c r="BY78" s="235"/>
    </row>
    <row r="79" spans="1:77" ht="27.75" customHeight="1">
      <c r="A79" s="223" t="s">
        <v>109</v>
      </c>
      <c r="B79" s="223"/>
      <c r="C79" s="223"/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9" t="s">
        <v>227</v>
      </c>
      <c r="S79" s="9" t="s">
        <v>202</v>
      </c>
      <c r="T79" s="10">
        <v>65126</v>
      </c>
      <c r="U79" s="232">
        <f>AA79</f>
        <v>38700</v>
      </c>
      <c r="V79" s="233"/>
      <c r="W79" s="233"/>
      <c r="X79" s="233"/>
      <c r="Y79" s="233"/>
      <c r="Z79" s="234"/>
      <c r="AA79" s="236">
        <f>5900+32800</f>
        <v>38700</v>
      </c>
      <c r="AB79" s="236"/>
      <c r="AC79" s="236"/>
      <c r="AD79" s="236"/>
      <c r="AE79" s="236"/>
      <c r="AF79" s="236"/>
      <c r="AG79" s="236"/>
      <c r="AH79" s="237"/>
      <c r="AI79" s="237"/>
      <c r="AJ79" s="237"/>
      <c r="AK79" s="237"/>
      <c r="AL79" s="237"/>
      <c r="AM79" s="237"/>
      <c r="AN79" s="220"/>
      <c r="AO79" s="230"/>
      <c r="AP79" s="230"/>
      <c r="AQ79" s="230"/>
      <c r="AR79" s="230"/>
      <c r="AS79" s="231"/>
      <c r="AT79" s="235"/>
      <c r="AU79" s="235"/>
      <c r="AV79" s="235"/>
      <c r="AW79" s="235"/>
      <c r="AX79" s="235"/>
      <c r="AY79" s="235"/>
      <c r="AZ79" s="235"/>
      <c r="BA79" s="235"/>
      <c r="BB79" s="235"/>
      <c r="BC79" s="235"/>
      <c r="BD79" s="235"/>
      <c r="BE79" s="235"/>
      <c r="BF79" s="235"/>
      <c r="BG79" s="220"/>
      <c r="BH79" s="230"/>
      <c r="BI79" s="230"/>
      <c r="BJ79" s="230"/>
      <c r="BK79" s="230"/>
      <c r="BL79" s="231"/>
      <c r="BM79" s="237"/>
      <c r="BN79" s="237"/>
      <c r="BO79" s="237"/>
      <c r="BP79" s="237"/>
      <c r="BQ79" s="237"/>
      <c r="BR79" s="237"/>
      <c r="BS79" s="237"/>
      <c r="BT79" s="235"/>
      <c r="BU79" s="235"/>
      <c r="BV79" s="235"/>
      <c r="BW79" s="235"/>
      <c r="BX79" s="235"/>
      <c r="BY79" s="235"/>
    </row>
    <row r="80" spans="1:77" ht="41.25" customHeight="1">
      <c r="A80" s="223" t="s">
        <v>264</v>
      </c>
      <c r="B80" s="223"/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9" t="s">
        <v>255</v>
      </c>
      <c r="S80" s="9">
        <v>244.226</v>
      </c>
      <c r="T80" s="75" t="s">
        <v>259</v>
      </c>
      <c r="U80" s="232">
        <f>AH80</f>
        <v>692548</v>
      </c>
      <c r="V80" s="233"/>
      <c r="W80" s="233"/>
      <c r="X80" s="233"/>
      <c r="Y80" s="233"/>
      <c r="Z80" s="234"/>
      <c r="AA80" s="224"/>
      <c r="AB80" s="225"/>
      <c r="AC80" s="225"/>
      <c r="AD80" s="225"/>
      <c r="AE80" s="225"/>
      <c r="AF80" s="225"/>
      <c r="AG80" s="226"/>
      <c r="AH80" s="227">
        <f>692548+166282-166282</f>
        <v>692548</v>
      </c>
      <c r="AI80" s="228"/>
      <c r="AJ80" s="228"/>
      <c r="AK80" s="228"/>
      <c r="AL80" s="228"/>
      <c r="AM80" s="229"/>
      <c r="AN80" s="166"/>
      <c r="AO80" s="167"/>
      <c r="AP80" s="167"/>
      <c r="AQ80" s="167"/>
      <c r="AR80" s="167"/>
      <c r="AS80" s="168"/>
      <c r="AT80" s="166"/>
      <c r="AU80" s="167"/>
      <c r="AV80" s="167"/>
      <c r="AW80" s="167"/>
      <c r="AX80" s="167"/>
      <c r="AY80" s="167"/>
      <c r="AZ80" s="168"/>
      <c r="BA80" s="166"/>
      <c r="BB80" s="167"/>
      <c r="BC80" s="167"/>
      <c r="BD80" s="167"/>
      <c r="BE80" s="167"/>
      <c r="BF80" s="168"/>
      <c r="BG80" s="166"/>
      <c r="BH80" s="167"/>
      <c r="BI80" s="167"/>
      <c r="BJ80" s="167"/>
      <c r="BK80" s="167"/>
      <c r="BL80" s="168"/>
      <c r="BM80" s="165"/>
      <c r="BN80" s="170"/>
      <c r="BO80" s="170"/>
      <c r="BP80" s="170"/>
      <c r="BQ80" s="170"/>
      <c r="BR80" s="170"/>
      <c r="BS80" s="171"/>
      <c r="BT80" s="166"/>
      <c r="BU80" s="167"/>
      <c r="BV80" s="167"/>
      <c r="BW80" s="168"/>
      <c r="BX80" s="169"/>
      <c r="BY80" s="169"/>
    </row>
    <row r="81" spans="1:77" ht="27.75" customHeight="1">
      <c r="A81" s="239" t="s">
        <v>313</v>
      </c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1"/>
      <c r="R81" s="9" t="s">
        <v>292</v>
      </c>
      <c r="S81" s="9">
        <v>244.226</v>
      </c>
      <c r="T81" s="75" t="s">
        <v>228</v>
      </c>
      <c r="U81" s="232">
        <f>AH81</f>
        <v>949500</v>
      </c>
      <c r="V81" s="233"/>
      <c r="W81" s="233"/>
      <c r="X81" s="233"/>
      <c r="Y81" s="233"/>
      <c r="Z81" s="234"/>
      <c r="AA81" s="224"/>
      <c r="AB81" s="225"/>
      <c r="AC81" s="225"/>
      <c r="AD81" s="225"/>
      <c r="AE81" s="225"/>
      <c r="AF81" s="225"/>
      <c r="AG81" s="226"/>
      <c r="AH81" s="227">
        <f>949500+133800-133800</f>
        <v>949500</v>
      </c>
      <c r="AI81" s="228"/>
      <c r="AJ81" s="228"/>
      <c r="AK81" s="228"/>
      <c r="AL81" s="228"/>
      <c r="AM81" s="229"/>
      <c r="AN81" s="166"/>
      <c r="AO81" s="167"/>
      <c r="AP81" s="167"/>
      <c r="AQ81" s="167"/>
      <c r="AR81" s="167"/>
      <c r="AS81" s="168"/>
      <c r="AT81" s="166"/>
      <c r="AU81" s="167"/>
      <c r="AV81" s="167"/>
      <c r="AW81" s="167"/>
      <c r="AX81" s="167"/>
      <c r="AY81" s="167"/>
      <c r="AZ81" s="168"/>
      <c r="BA81" s="166"/>
      <c r="BB81" s="167"/>
      <c r="BC81" s="167"/>
      <c r="BD81" s="167"/>
      <c r="BE81" s="167"/>
      <c r="BF81" s="168"/>
      <c r="BG81" s="166"/>
      <c r="BH81" s="167"/>
      <c r="BI81" s="167"/>
      <c r="BJ81" s="167"/>
      <c r="BK81" s="167"/>
      <c r="BL81" s="168"/>
      <c r="BM81" s="165"/>
      <c r="BN81" s="170"/>
      <c r="BO81" s="170"/>
      <c r="BP81" s="170"/>
      <c r="BQ81" s="170"/>
      <c r="BR81" s="170"/>
      <c r="BS81" s="171"/>
      <c r="BT81" s="166"/>
      <c r="BU81" s="167"/>
      <c r="BV81" s="167"/>
      <c r="BW81" s="168"/>
      <c r="BX81" s="169"/>
      <c r="BY81" s="169"/>
    </row>
    <row r="82" spans="1:77" ht="27.75" customHeight="1">
      <c r="A82" s="239" t="s">
        <v>314</v>
      </c>
      <c r="B82" s="240"/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1"/>
      <c r="R82" s="9" t="s">
        <v>293</v>
      </c>
      <c r="S82" s="9">
        <v>244.226</v>
      </c>
      <c r="T82" s="75" t="s">
        <v>296</v>
      </c>
      <c r="U82" s="232">
        <f>AH82</f>
        <v>17051.2</v>
      </c>
      <c r="V82" s="233"/>
      <c r="W82" s="233"/>
      <c r="X82" s="233"/>
      <c r="Y82" s="233"/>
      <c r="Z82" s="234"/>
      <c r="AA82" s="172"/>
      <c r="AB82" s="180"/>
      <c r="AC82" s="180"/>
      <c r="AD82" s="180"/>
      <c r="AE82" s="180"/>
      <c r="AF82" s="180"/>
      <c r="AG82" s="181"/>
      <c r="AH82" s="227">
        <v>17051.2</v>
      </c>
      <c r="AI82" s="228"/>
      <c r="AJ82" s="228"/>
      <c r="AK82" s="228"/>
      <c r="AL82" s="228"/>
      <c r="AM82" s="229"/>
      <c r="AN82" s="174"/>
      <c r="AO82" s="176"/>
      <c r="AP82" s="176"/>
      <c r="AQ82" s="176"/>
      <c r="AR82" s="176"/>
      <c r="AS82" s="177"/>
      <c r="AT82" s="174"/>
      <c r="AU82" s="176"/>
      <c r="AV82" s="176"/>
      <c r="AW82" s="176"/>
      <c r="AX82" s="176"/>
      <c r="AY82" s="176"/>
      <c r="AZ82" s="177"/>
      <c r="BA82" s="174"/>
      <c r="BB82" s="176"/>
      <c r="BC82" s="176"/>
      <c r="BD82" s="176"/>
      <c r="BE82" s="176"/>
      <c r="BF82" s="177"/>
      <c r="BG82" s="174"/>
      <c r="BH82" s="176"/>
      <c r="BI82" s="176"/>
      <c r="BJ82" s="176"/>
      <c r="BK82" s="176"/>
      <c r="BL82" s="177"/>
      <c r="BM82" s="173"/>
      <c r="BN82" s="182"/>
      <c r="BO82" s="182"/>
      <c r="BP82" s="182"/>
      <c r="BQ82" s="182"/>
      <c r="BR82" s="182"/>
      <c r="BS82" s="183"/>
      <c r="BT82" s="174"/>
      <c r="BU82" s="176"/>
      <c r="BV82" s="176"/>
      <c r="BW82" s="177"/>
      <c r="BX82" s="178"/>
      <c r="BY82" s="178"/>
    </row>
    <row r="83" spans="1:77" ht="27.75" customHeight="1">
      <c r="A83" s="239" t="s">
        <v>315</v>
      </c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1"/>
      <c r="R83" s="9" t="s">
        <v>294</v>
      </c>
      <c r="S83" s="9" t="s">
        <v>202</v>
      </c>
      <c r="T83" s="75">
        <v>65131</v>
      </c>
      <c r="U83" s="232">
        <f>AA83+AH83+BM83</f>
        <v>1268.8</v>
      </c>
      <c r="V83" s="233"/>
      <c r="W83" s="233"/>
      <c r="X83" s="233"/>
      <c r="Y83" s="233"/>
      <c r="Z83" s="234"/>
      <c r="AA83" s="224"/>
      <c r="AB83" s="221"/>
      <c r="AC83" s="221"/>
      <c r="AD83" s="221"/>
      <c r="AE83" s="221"/>
      <c r="AF83" s="221"/>
      <c r="AG83" s="222"/>
      <c r="AH83" s="227"/>
      <c r="AI83" s="221"/>
      <c r="AJ83" s="221"/>
      <c r="AK83" s="221"/>
      <c r="AL83" s="221"/>
      <c r="AM83" s="222"/>
      <c r="AN83" s="135"/>
      <c r="AO83" s="136"/>
      <c r="AP83" s="136"/>
      <c r="AQ83" s="136"/>
      <c r="AR83" s="136"/>
      <c r="AS83" s="137"/>
      <c r="AT83" s="220">
        <f>BM83</f>
        <v>1268.8</v>
      </c>
      <c r="AU83" s="221"/>
      <c r="AV83" s="221"/>
      <c r="AW83" s="221"/>
      <c r="AX83" s="221"/>
      <c r="AY83" s="221"/>
      <c r="AZ83" s="222"/>
      <c r="BA83" s="220"/>
      <c r="BB83" s="221"/>
      <c r="BC83" s="221"/>
      <c r="BD83" s="221"/>
      <c r="BE83" s="221"/>
      <c r="BF83" s="222"/>
      <c r="BG83" s="135"/>
      <c r="BH83" s="136"/>
      <c r="BI83" s="136"/>
      <c r="BJ83" s="136"/>
      <c r="BK83" s="136"/>
      <c r="BL83" s="137"/>
      <c r="BM83" s="227">
        <v>1268.8</v>
      </c>
      <c r="BN83" s="221"/>
      <c r="BO83" s="221"/>
      <c r="BP83" s="221"/>
      <c r="BQ83" s="221"/>
      <c r="BR83" s="221"/>
      <c r="BS83" s="222"/>
      <c r="BT83" s="220"/>
      <c r="BU83" s="221"/>
      <c r="BV83" s="221"/>
      <c r="BW83" s="222"/>
      <c r="BX83" s="138"/>
      <c r="BY83" s="138"/>
    </row>
    <row r="84" spans="1:77" ht="28.5" customHeight="1">
      <c r="A84" s="223" t="s">
        <v>167</v>
      </c>
      <c r="B84" s="223"/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3"/>
      <c r="Q84" s="223"/>
      <c r="R84" s="9" t="s">
        <v>295</v>
      </c>
      <c r="S84" s="9">
        <v>244.227</v>
      </c>
      <c r="T84" s="10">
        <v>65100</v>
      </c>
      <c r="U84" s="232">
        <f>AA84+AH84</f>
        <v>7000</v>
      </c>
      <c r="V84" s="233"/>
      <c r="W84" s="233"/>
      <c r="X84" s="233"/>
      <c r="Y84" s="233"/>
      <c r="Z84" s="234"/>
      <c r="AA84" s="236">
        <v>7000</v>
      </c>
      <c r="AB84" s="236"/>
      <c r="AC84" s="236"/>
      <c r="AD84" s="236"/>
      <c r="AE84" s="236"/>
      <c r="AF84" s="236"/>
      <c r="AG84" s="236"/>
      <c r="AH84" s="237">
        <v>0</v>
      </c>
      <c r="AI84" s="237"/>
      <c r="AJ84" s="237"/>
      <c r="AK84" s="237"/>
      <c r="AL84" s="237"/>
      <c r="AM84" s="237"/>
      <c r="AN84" s="220" t="s">
        <v>75</v>
      </c>
      <c r="AO84" s="230"/>
      <c r="AP84" s="230"/>
      <c r="AQ84" s="230"/>
      <c r="AR84" s="230"/>
      <c r="AS84" s="231"/>
      <c r="AT84" s="235"/>
      <c r="AU84" s="235"/>
      <c r="AV84" s="235"/>
      <c r="AW84" s="235"/>
      <c r="AX84" s="235"/>
      <c r="AY84" s="235"/>
      <c r="AZ84" s="235"/>
      <c r="BA84" s="235"/>
      <c r="BB84" s="235"/>
      <c r="BC84" s="235"/>
      <c r="BD84" s="235"/>
      <c r="BE84" s="235"/>
      <c r="BF84" s="235"/>
      <c r="BG84" s="220"/>
      <c r="BH84" s="230"/>
      <c r="BI84" s="230"/>
      <c r="BJ84" s="230"/>
      <c r="BK84" s="230"/>
      <c r="BL84" s="231"/>
      <c r="BM84" s="237"/>
      <c r="BN84" s="237"/>
      <c r="BO84" s="237"/>
      <c r="BP84" s="237"/>
      <c r="BQ84" s="237"/>
      <c r="BR84" s="237"/>
      <c r="BS84" s="237"/>
      <c r="BT84" s="235"/>
      <c r="BU84" s="235"/>
      <c r="BV84" s="235"/>
      <c r="BW84" s="235"/>
      <c r="BX84" s="235"/>
      <c r="BY84" s="235"/>
    </row>
    <row r="85" spans="1:77" ht="28.5" customHeight="1">
      <c r="A85" s="217" t="s">
        <v>109</v>
      </c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9"/>
      <c r="R85" s="9" t="s">
        <v>302</v>
      </c>
      <c r="S85" s="9">
        <v>244.226</v>
      </c>
      <c r="T85" s="75" t="s">
        <v>303</v>
      </c>
      <c r="U85" s="232">
        <f>AH85</f>
        <v>30000</v>
      </c>
      <c r="V85" s="221"/>
      <c r="W85" s="221"/>
      <c r="X85" s="221"/>
      <c r="Y85" s="221"/>
      <c r="Z85" s="222"/>
      <c r="AA85" s="224"/>
      <c r="AB85" s="225"/>
      <c r="AC85" s="225"/>
      <c r="AD85" s="225"/>
      <c r="AE85" s="225"/>
      <c r="AF85" s="225"/>
      <c r="AG85" s="226"/>
      <c r="AH85" s="227">
        <v>30000</v>
      </c>
      <c r="AI85" s="228"/>
      <c r="AJ85" s="228"/>
      <c r="AK85" s="228"/>
      <c r="AL85" s="228"/>
      <c r="AM85" s="229"/>
      <c r="AN85" s="185"/>
      <c r="AO85" s="186"/>
      <c r="AP85" s="186"/>
      <c r="AQ85" s="186"/>
      <c r="AR85" s="186"/>
      <c r="AS85" s="187"/>
      <c r="AT85" s="188"/>
      <c r="AU85" s="188"/>
      <c r="AV85" s="188"/>
      <c r="AW85" s="188"/>
      <c r="AX85" s="188"/>
      <c r="AY85" s="188"/>
      <c r="AZ85" s="188"/>
      <c r="BA85" s="188"/>
      <c r="BB85" s="188"/>
      <c r="BC85" s="188"/>
      <c r="BD85" s="188"/>
      <c r="BE85" s="188"/>
      <c r="BF85" s="188"/>
      <c r="BG85" s="185"/>
      <c r="BH85" s="186"/>
      <c r="BI85" s="186"/>
      <c r="BJ85" s="186"/>
      <c r="BK85" s="186"/>
      <c r="BL85" s="187"/>
      <c r="BM85" s="189"/>
      <c r="BN85" s="189"/>
      <c r="BO85" s="189"/>
      <c r="BP85" s="189"/>
      <c r="BQ85" s="189"/>
      <c r="BR85" s="189"/>
      <c r="BS85" s="189"/>
      <c r="BT85" s="188"/>
      <c r="BU85" s="188"/>
      <c r="BV85" s="188"/>
      <c r="BW85" s="188"/>
      <c r="BX85" s="188"/>
      <c r="BY85" s="188"/>
    </row>
    <row r="86" spans="1:77" ht="28.5" customHeight="1">
      <c r="A86" s="217" t="s">
        <v>312</v>
      </c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9"/>
      <c r="R86" s="9" t="s">
        <v>304</v>
      </c>
      <c r="S86" s="9">
        <v>244.226</v>
      </c>
      <c r="T86" s="75" t="s">
        <v>305</v>
      </c>
      <c r="U86" s="232">
        <f>AH86</f>
        <v>63000</v>
      </c>
      <c r="V86" s="221"/>
      <c r="W86" s="221"/>
      <c r="X86" s="221"/>
      <c r="Y86" s="221"/>
      <c r="Z86" s="222"/>
      <c r="AA86" s="193"/>
      <c r="AB86" s="194"/>
      <c r="AC86" s="194"/>
      <c r="AD86" s="194"/>
      <c r="AE86" s="194"/>
      <c r="AF86" s="194"/>
      <c r="AG86" s="195"/>
      <c r="AH86" s="227">
        <v>63000</v>
      </c>
      <c r="AI86" s="228"/>
      <c r="AJ86" s="228"/>
      <c r="AK86" s="228"/>
      <c r="AL86" s="228"/>
      <c r="AM86" s="229"/>
      <c r="AN86" s="190"/>
      <c r="AO86" s="191"/>
      <c r="AP86" s="191"/>
      <c r="AQ86" s="191"/>
      <c r="AR86" s="191"/>
      <c r="AS86" s="192"/>
      <c r="AT86" s="197"/>
      <c r="AU86" s="197"/>
      <c r="AV86" s="197"/>
      <c r="AW86" s="197"/>
      <c r="AX86" s="197"/>
      <c r="AY86" s="197"/>
      <c r="AZ86" s="197"/>
      <c r="BA86" s="197"/>
      <c r="BB86" s="197"/>
      <c r="BC86" s="197"/>
      <c r="BD86" s="197"/>
      <c r="BE86" s="197"/>
      <c r="BF86" s="197"/>
      <c r="BG86" s="190"/>
      <c r="BH86" s="191"/>
      <c r="BI86" s="191"/>
      <c r="BJ86" s="191"/>
      <c r="BK86" s="191"/>
      <c r="BL86" s="192"/>
      <c r="BM86" s="196"/>
      <c r="BN86" s="196"/>
      <c r="BO86" s="196"/>
      <c r="BP86" s="196"/>
      <c r="BQ86" s="196"/>
      <c r="BR86" s="196"/>
      <c r="BS86" s="196"/>
      <c r="BT86" s="197"/>
      <c r="BU86" s="197"/>
      <c r="BV86" s="197"/>
      <c r="BW86" s="197"/>
      <c r="BX86" s="197"/>
      <c r="BY86" s="197"/>
    </row>
    <row r="87" spans="1:77" ht="28.5" customHeight="1">
      <c r="A87" s="223" t="s">
        <v>167</v>
      </c>
      <c r="B87" s="223"/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9" t="s">
        <v>310</v>
      </c>
      <c r="S87" s="9" t="s">
        <v>311</v>
      </c>
      <c r="T87" s="75" t="s">
        <v>296</v>
      </c>
      <c r="U87" s="232">
        <f>AH87</f>
        <v>1500</v>
      </c>
      <c r="V87" s="233"/>
      <c r="W87" s="233"/>
      <c r="X87" s="233"/>
      <c r="Y87" s="233"/>
      <c r="Z87" s="234"/>
      <c r="AA87" s="211"/>
      <c r="AB87" s="212"/>
      <c r="AC87" s="212"/>
      <c r="AD87" s="212"/>
      <c r="AE87" s="212"/>
      <c r="AF87" s="212"/>
      <c r="AG87" s="213"/>
      <c r="AH87" s="227">
        <v>1500</v>
      </c>
      <c r="AI87" s="228"/>
      <c r="AJ87" s="228"/>
      <c r="AK87" s="228"/>
      <c r="AL87" s="228"/>
      <c r="AM87" s="229"/>
      <c r="AN87" s="208"/>
      <c r="AO87" s="209"/>
      <c r="AP87" s="209"/>
      <c r="AQ87" s="209"/>
      <c r="AR87" s="209"/>
      <c r="AS87" s="210"/>
      <c r="AT87" s="215"/>
      <c r="AU87" s="215"/>
      <c r="AV87" s="215"/>
      <c r="AW87" s="215"/>
      <c r="AX87" s="215"/>
      <c r="AY87" s="215"/>
      <c r="AZ87" s="215"/>
      <c r="BA87" s="215"/>
      <c r="BB87" s="215"/>
      <c r="BC87" s="215"/>
      <c r="BD87" s="215"/>
      <c r="BE87" s="215"/>
      <c r="BF87" s="215"/>
      <c r="BG87" s="208"/>
      <c r="BH87" s="209"/>
      <c r="BI87" s="209"/>
      <c r="BJ87" s="209"/>
      <c r="BK87" s="209"/>
      <c r="BL87" s="210"/>
      <c r="BM87" s="214"/>
      <c r="BN87" s="214"/>
      <c r="BO87" s="214"/>
      <c r="BP87" s="214"/>
      <c r="BQ87" s="214"/>
      <c r="BR87" s="214"/>
      <c r="BS87" s="214"/>
      <c r="BT87" s="215"/>
      <c r="BU87" s="215"/>
      <c r="BV87" s="215"/>
      <c r="BW87" s="215"/>
      <c r="BX87" s="215"/>
      <c r="BY87" s="215"/>
    </row>
    <row r="88" spans="1:77" ht="27.75" customHeight="1">
      <c r="A88" s="238" t="s">
        <v>204</v>
      </c>
      <c r="B88" s="238"/>
      <c r="C88" s="238"/>
      <c r="D88" s="238"/>
      <c r="E88" s="238"/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6">
        <v>272</v>
      </c>
      <c r="S88" s="6"/>
      <c r="T88" s="60"/>
      <c r="U88" s="242">
        <f>SUM(U89:Z94)</f>
        <v>1421520</v>
      </c>
      <c r="V88" s="243"/>
      <c r="W88" s="243"/>
      <c r="X88" s="243"/>
      <c r="Y88" s="243"/>
      <c r="Z88" s="244"/>
      <c r="AA88" s="245">
        <f>SUM(AA89:AG92)</f>
        <v>1421520</v>
      </c>
      <c r="AB88" s="245"/>
      <c r="AC88" s="245"/>
      <c r="AD88" s="245"/>
      <c r="AE88" s="245"/>
      <c r="AF88" s="245"/>
      <c r="AG88" s="245"/>
      <c r="AH88" s="289">
        <f>SUM(AH89:AM94)</f>
        <v>0</v>
      </c>
      <c r="AI88" s="289"/>
      <c r="AJ88" s="289"/>
      <c r="AK88" s="289"/>
      <c r="AL88" s="289"/>
      <c r="AM88" s="289"/>
      <c r="AN88" s="294"/>
      <c r="AO88" s="295"/>
      <c r="AP88" s="295"/>
      <c r="AQ88" s="295"/>
      <c r="AR88" s="295"/>
      <c r="AS88" s="296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94"/>
      <c r="BH88" s="295"/>
      <c r="BI88" s="295"/>
      <c r="BJ88" s="295"/>
      <c r="BK88" s="295"/>
      <c r="BL88" s="296"/>
      <c r="BM88" s="289"/>
      <c r="BN88" s="289"/>
      <c r="BO88" s="289"/>
      <c r="BP88" s="289"/>
      <c r="BQ88" s="289"/>
      <c r="BR88" s="289"/>
      <c r="BS88" s="289"/>
      <c r="BT88" s="283"/>
      <c r="BU88" s="283"/>
      <c r="BV88" s="283"/>
      <c r="BW88" s="283"/>
      <c r="BX88" s="283"/>
      <c r="BY88" s="283"/>
    </row>
    <row r="89" spans="1:77" ht="27.75" customHeight="1">
      <c r="A89" s="223" t="s">
        <v>112</v>
      </c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9" t="s">
        <v>206</v>
      </c>
      <c r="S89" s="9" t="s">
        <v>205</v>
      </c>
      <c r="T89" s="10">
        <v>65000</v>
      </c>
      <c r="U89" s="232">
        <f>AA89</f>
        <v>123000</v>
      </c>
      <c r="V89" s="233"/>
      <c r="W89" s="233"/>
      <c r="X89" s="233"/>
      <c r="Y89" s="233"/>
      <c r="Z89" s="234"/>
      <c r="AA89" s="236">
        <f>142000+6000-25000</f>
        <v>123000</v>
      </c>
      <c r="AB89" s="236"/>
      <c r="AC89" s="236"/>
      <c r="AD89" s="236"/>
      <c r="AE89" s="236"/>
      <c r="AF89" s="236"/>
      <c r="AG89" s="236"/>
      <c r="AH89" s="237"/>
      <c r="AI89" s="237"/>
      <c r="AJ89" s="237"/>
      <c r="AK89" s="237"/>
      <c r="AL89" s="237"/>
      <c r="AM89" s="237"/>
      <c r="AN89" s="220"/>
      <c r="AO89" s="230"/>
      <c r="AP89" s="230"/>
      <c r="AQ89" s="230"/>
      <c r="AR89" s="230"/>
      <c r="AS89" s="231"/>
      <c r="AT89" s="235"/>
      <c r="AU89" s="235"/>
      <c r="AV89" s="235"/>
      <c r="AW89" s="235"/>
      <c r="AX89" s="235"/>
      <c r="AY89" s="235"/>
      <c r="AZ89" s="235"/>
      <c r="BA89" s="235"/>
      <c r="BB89" s="235"/>
      <c r="BC89" s="235"/>
      <c r="BD89" s="235"/>
      <c r="BE89" s="235"/>
      <c r="BF89" s="235"/>
      <c r="BG89" s="220"/>
      <c r="BH89" s="230"/>
      <c r="BI89" s="230"/>
      <c r="BJ89" s="230"/>
      <c r="BK89" s="230"/>
      <c r="BL89" s="231"/>
      <c r="BM89" s="237"/>
      <c r="BN89" s="237"/>
      <c r="BO89" s="237"/>
      <c r="BP89" s="237"/>
      <c r="BQ89" s="237"/>
      <c r="BR89" s="237"/>
      <c r="BS89" s="237"/>
      <c r="BT89" s="235"/>
      <c r="BU89" s="235"/>
      <c r="BV89" s="235"/>
      <c r="BW89" s="235"/>
      <c r="BX89" s="235"/>
      <c r="BY89" s="235"/>
    </row>
    <row r="90" spans="1:77" ht="27.75" customHeight="1">
      <c r="A90" s="223" t="s">
        <v>112</v>
      </c>
      <c r="B90" s="223"/>
      <c r="C90" s="223"/>
      <c r="D90" s="223"/>
      <c r="E90" s="223"/>
      <c r="F90" s="223"/>
      <c r="G90" s="223"/>
      <c r="H90" s="223"/>
      <c r="I90" s="223"/>
      <c r="J90" s="223"/>
      <c r="K90" s="223"/>
      <c r="L90" s="223"/>
      <c r="M90" s="223"/>
      <c r="N90" s="223"/>
      <c r="O90" s="223"/>
      <c r="P90" s="223"/>
      <c r="Q90" s="223"/>
      <c r="R90" s="9" t="s">
        <v>207</v>
      </c>
      <c r="S90" s="9" t="s">
        <v>205</v>
      </c>
      <c r="T90" s="10">
        <v>65013</v>
      </c>
      <c r="U90" s="232">
        <f>AA90</f>
        <v>34700</v>
      </c>
      <c r="V90" s="233"/>
      <c r="W90" s="233"/>
      <c r="X90" s="233"/>
      <c r="Y90" s="233"/>
      <c r="Z90" s="234"/>
      <c r="AA90" s="236">
        <v>34700</v>
      </c>
      <c r="AB90" s="236"/>
      <c r="AC90" s="236"/>
      <c r="AD90" s="236"/>
      <c r="AE90" s="236"/>
      <c r="AF90" s="236"/>
      <c r="AG90" s="236"/>
      <c r="AH90" s="237"/>
      <c r="AI90" s="237"/>
      <c r="AJ90" s="237"/>
      <c r="AK90" s="237"/>
      <c r="AL90" s="237"/>
      <c r="AM90" s="237"/>
      <c r="AN90" s="220"/>
      <c r="AO90" s="230"/>
      <c r="AP90" s="230"/>
      <c r="AQ90" s="230"/>
      <c r="AR90" s="230"/>
      <c r="AS90" s="231"/>
      <c r="AT90" s="235"/>
      <c r="AU90" s="235"/>
      <c r="AV90" s="235"/>
      <c r="AW90" s="235"/>
      <c r="AX90" s="235"/>
      <c r="AY90" s="235"/>
      <c r="AZ90" s="235"/>
      <c r="BA90" s="235"/>
      <c r="BB90" s="235"/>
      <c r="BC90" s="235"/>
      <c r="BD90" s="235"/>
      <c r="BE90" s="235"/>
      <c r="BF90" s="235"/>
      <c r="BG90" s="220"/>
      <c r="BH90" s="230"/>
      <c r="BI90" s="230"/>
      <c r="BJ90" s="230"/>
      <c r="BK90" s="230"/>
      <c r="BL90" s="231"/>
      <c r="BM90" s="237"/>
      <c r="BN90" s="237"/>
      <c r="BO90" s="237"/>
      <c r="BP90" s="237"/>
      <c r="BQ90" s="237"/>
      <c r="BR90" s="237"/>
      <c r="BS90" s="237"/>
      <c r="BT90" s="235"/>
      <c r="BU90" s="235"/>
      <c r="BV90" s="235"/>
      <c r="BW90" s="235"/>
      <c r="BX90" s="235"/>
      <c r="BY90" s="235"/>
    </row>
    <row r="91" spans="1:77" ht="27.75" customHeight="1">
      <c r="A91" s="223" t="s">
        <v>112</v>
      </c>
      <c r="B91" s="223"/>
      <c r="C91" s="223"/>
      <c r="D91" s="223"/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9" t="s">
        <v>208</v>
      </c>
      <c r="S91" s="9" t="s">
        <v>205</v>
      </c>
      <c r="T91" s="10">
        <v>65100</v>
      </c>
      <c r="U91" s="232">
        <f>AA91</f>
        <v>693820</v>
      </c>
      <c r="V91" s="233"/>
      <c r="W91" s="233"/>
      <c r="X91" s="233"/>
      <c r="Y91" s="233"/>
      <c r="Z91" s="234"/>
      <c r="AA91" s="236">
        <f>182790+215000+6000+290030</f>
        <v>693820</v>
      </c>
      <c r="AB91" s="236"/>
      <c r="AC91" s="236"/>
      <c r="AD91" s="236"/>
      <c r="AE91" s="236"/>
      <c r="AF91" s="236"/>
      <c r="AG91" s="236"/>
      <c r="AH91" s="237"/>
      <c r="AI91" s="237"/>
      <c r="AJ91" s="237"/>
      <c r="AK91" s="237"/>
      <c r="AL91" s="237"/>
      <c r="AM91" s="237"/>
      <c r="AN91" s="220"/>
      <c r="AO91" s="230"/>
      <c r="AP91" s="230"/>
      <c r="AQ91" s="230"/>
      <c r="AR91" s="230"/>
      <c r="AS91" s="231"/>
      <c r="AT91" s="235"/>
      <c r="AU91" s="235"/>
      <c r="AV91" s="235"/>
      <c r="AW91" s="235"/>
      <c r="AX91" s="235"/>
      <c r="AY91" s="235"/>
      <c r="AZ91" s="235"/>
      <c r="BA91" s="235"/>
      <c r="BB91" s="235"/>
      <c r="BC91" s="235"/>
      <c r="BD91" s="235"/>
      <c r="BE91" s="235"/>
      <c r="BF91" s="235"/>
      <c r="BG91" s="220"/>
      <c r="BH91" s="230"/>
      <c r="BI91" s="230"/>
      <c r="BJ91" s="230"/>
      <c r="BK91" s="230"/>
      <c r="BL91" s="231"/>
      <c r="BM91" s="237"/>
      <c r="BN91" s="237"/>
      <c r="BO91" s="237"/>
      <c r="BP91" s="237"/>
      <c r="BQ91" s="237"/>
      <c r="BR91" s="237"/>
      <c r="BS91" s="237"/>
      <c r="BT91" s="235"/>
      <c r="BU91" s="235"/>
      <c r="BV91" s="235"/>
      <c r="BW91" s="235"/>
      <c r="BX91" s="235"/>
      <c r="BY91" s="235"/>
    </row>
    <row r="92" spans="1:77" ht="27" customHeight="1">
      <c r="A92" s="223" t="s">
        <v>112</v>
      </c>
      <c r="B92" s="223"/>
      <c r="C92" s="223"/>
      <c r="D92" s="223"/>
      <c r="E92" s="223"/>
      <c r="F92" s="223"/>
      <c r="G92" s="223"/>
      <c r="H92" s="223"/>
      <c r="I92" s="223"/>
      <c r="J92" s="223"/>
      <c r="K92" s="223"/>
      <c r="L92" s="223"/>
      <c r="M92" s="223"/>
      <c r="N92" s="223"/>
      <c r="O92" s="223"/>
      <c r="P92" s="223"/>
      <c r="Q92" s="223"/>
      <c r="R92" s="9" t="s">
        <v>209</v>
      </c>
      <c r="S92" s="9" t="s">
        <v>205</v>
      </c>
      <c r="T92" s="10">
        <v>65113</v>
      </c>
      <c r="U92" s="232">
        <f>AA92</f>
        <v>570000</v>
      </c>
      <c r="V92" s="233"/>
      <c r="W92" s="233"/>
      <c r="X92" s="233"/>
      <c r="Y92" s="233"/>
      <c r="Z92" s="234"/>
      <c r="AA92" s="236">
        <f>60000+510000</f>
        <v>570000</v>
      </c>
      <c r="AB92" s="236"/>
      <c r="AC92" s="236"/>
      <c r="AD92" s="236"/>
      <c r="AE92" s="236"/>
      <c r="AF92" s="236"/>
      <c r="AG92" s="236"/>
      <c r="AH92" s="237"/>
      <c r="AI92" s="237"/>
      <c r="AJ92" s="237"/>
      <c r="AK92" s="237"/>
      <c r="AL92" s="237"/>
      <c r="AM92" s="237"/>
      <c r="AN92" s="220"/>
      <c r="AO92" s="230"/>
      <c r="AP92" s="230"/>
      <c r="AQ92" s="230"/>
      <c r="AR92" s="230"/>
      <c r="AS92" s="231"/>
      <c r="AT92" s="235"/>
      <c r="AU92" s="235"/>
      <c r="AV92" s="235"/>
      <c r="AW92" s="235"/>
      <c r="AX92" s="235"/>
      <c r="AY92" s="235"/>
      <c r="AZ92" s="235"/>
      <c r="BA92" s="235"/>
      <c r="BB92" s="235"/>
      <c r="BC92" s="235"/>
      <c r="BD92" s="235"/>
      <c r="BE92" s="235"/>
      <c r="BF92" s="235"/>
      <c r="BG92" s="220"/>
      <c r="BH92" s="230"/>
      <c r="BI92" s="230"/>
      <c r="BJ92" s="230"/>
      <c r="BK92" s="230"/>
      <c r="BL92" s="231"/>
      <c r="BM92" s="237"/>
      <c r="BN92" s="237"/>
      <c r="BO92" s="237"/>
      <c r="BP92" s="237"/>
      <c r="BQ92" s="237"/>
      <c r="BR92" s="237"/>
      <c r="BS92" s="237"/>
      <c r="BT92" s="235"/>
      <c r="BU92" s="235"/>
      <c r="BV92" s="235"/>
      <c r="BW92" s="235"/>
      <c r="BX92" s="235"/>
      <c r="BY92" s="235"/>
    </row>
    <row r="93" spans="1:77" ht="30" hidden="1" customHeight="1">
      <c r="A93" s="223" t="s">
        <v>112</v>
      </c>
      <c r="B93" s="223"/>
      <c r="C93" s="223"/>
      <c r="D93" s="223"/>
      <c r="E93" s="223"/>
      <c r="F93" s="223"/>
      <c r="G93" s="223"/>
      <c r="H93" s="223"/>
      <c r="I93" s="223"/>
      <c r="J93" s="223"/>
      <c r="K93" s="223"/>
      <c r="L93" s="223"/>
      <c r="M93" s="223"/>
      <c r="N93" s="223"/>
      <c r="O93" s="223"/>
      <c r="P93" s="223"/>
      <c r="Q93" s="223"/>
      <c r="R93" s="9" t="s">
        <v>252</v>
      </c>
      <c r="S93" s="9" t="s">
        <v>205</v>
      </c>
      <c r="T93" s="75" t="s">
        <v>253</v>
      </c>
      <c r="U93" s="232">
        <f>AA93+AH93</f>
        <v>0</v>
      </c>
      <c r="V93" s="233"/>
      <c r="W93" s="233"/>
      <c r="X93" s="233"/>
      <c r="Y93" s="233"/>
      <c r="Z93" s="234"/>
      <c r="AA93" s="236"/>
      <c r="AB93" s="236"/>
      <c r="AC93" s="236"/>
      <c r="AD93" s="236"/>
      <c r="AE93" s="236"/>
      <c r="AF93" s="236"/>
      <c r="AG93" s="236"/>
      <c r="AH93" s="237">
        <v>0</v>
      </c>
      <c r="AI93" s="237"/>
      <c r="AJ93" s="237"/>
      <c r="AK93" s="237"/>
      <c r="AL93" s="237"/>
      <c r="AM93" s="237"/>
      <c r="AN93" s="220"/>
      <c r="AO93" s="230"/>
      <c r="AP93" s="230"/>
      <c r="AQ93" s="230"/>
      <c r="AR93" s="230"/>
      <c r="AS93" s="231"/>
      <c r="AT93" s="235"/>
      <c r="AU93" s="235"/>
      <c r="AV93" s="235"/>
      <c r="AW93" s="235"/>
      <c r="AX93" s="235"/>
      <c r="AY93" s="235"/>
      <c r="AZ93" s="235"/>
      <c r="BA93" s="235"/>
      <c r="BB93" s="235"/>
      <c r="BC93" s="235"/>
      <c r="BD93" s="235"/>
      <c r="BE93" s="235"/>
      <c r="BF93" s="235"/>
      <c r="BG93" s="220"/>
      <c r="BH93" s="230"/>
      <c r="BI93" s="230"/>
      <c r="BJ93" s="230"/>
      <c r="BK93" s="230"/>
      <c r="BL93" s="231"/>
      <c r="BM93" s="237"/>
      <c r="BN93" s="237"/>
      <c r="BO93" s="237"/>
      <c r="BP93" s="237"/>
      <c r="BQ93" s="237"/>
      <c r="BR93" s="237"/>
      <c r="BS93" s="237"/>
      <c r="BT93" s="220"/>
      <c r="BU93" s="221"/>
      <c r="BV93" s="221"/>
      <c r="BW93" s="222"/>
      <c r="BX93" s="128"/>
      <c r="BY93" s="128"/>
    </row>
    <row r="94" spans="1:77" ht="0.75" customHeight="1">
      <c r="A94" s="223" t="s">
        <v>112</v>
      </c>
      <c r="B94" s="223"/>
      <c r="C94" s="223"/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9" t="s">
        <v>291</v>
      </c>
      <c r="S94" s="9" t="s">
        <v>205</v>
      </c>
      <c r="T94" s="75" t="s">
        <v>254</v>
      </c>
      <c r="U94" s="232">
        <f>AA94+AH94</f>
        <v>0</v>
      </c>
      <c r="V94" s="233"/>
      <c r="W94" s="233"/>
      <c r="X94" s="233"/>
      <c r="Y94" s="233"/>
      <c r="Z94" s="234"/>
      <c r="AA94" s="224"/>
      <c r="AB94" s="225"/>
      <c r="AC94" s="225"/>
      <c r="AD94" s="225"/>
      <c r="AE94" s="225"/>
      <c r="AF94" s="225"/>
      <c r="AG94" s="226"/>
      <c r="AH94" s="227">
        <v>0</v>
      </c>
      <c r="AI94" s="228"/>
      <c r="AJ94" s="228"/>
      <c r="AK94" s="228"/>
      <c r="AL94" s="228"/>
      <c r="AM94" s="229"/>
      <c r="AN94" s="135"/>
      <c r="AO94" s="136"/>
      <c r="AP94" s="136"/>
      <c r="AQ94" s="136"/>
      <c r="AR94" s="136"/>
      <c r="AS94" s="137"/>
      <c r="AT94" s="220"/>
      <c r="AU94" s="230"/>
      <c r="AV94" s="230"/>
      <c r="AW94" s="230"/>
      <c r="AX94" s="230"/>
      <c r="AY94" s="230"/>
      <c r="AZ94" s="231"/>
      <c r="BA94" s="220"/>
      <c r="BB94" s="230"/>
      <c r="BC94" s="230"/>
      <c r="BD94" s="230"/>
      <c r="BE94" s="230"/>
      <c r="BF94" s="231"/>
      <c r="BG94" s="135"/>
      <c r="BH94" s="136"/>
      <c r="BI94" s="136"/>
      <c r="BJ94" s="136"/>
      <c r="BK94" s="136"/>
      <c r="BL94" s="137"/>
      <c r="BM94" s="227"/>
      <c r="BN94" s="228"/>
      <c r="BO94" s="228"/>
      <c r="BP94" s="228"/>
      <c r="BQ94" s="228"/>
      <c r="BR94" s="228"/>
      <c r="BS94" s="229"/>
      <c r="BT94" s="220"/>
      <c r="BU94" s="221"/>
      <c r="BV94" s="221"/>
      <c r="BW94" s="222"/>
      <c r="BX94" s="138"/>
      <c r="BY94" s="138"/>
    </row>
    <row r="95" spans="1:77" ht="31.5" customHeight="1">
      <c r="A95" s="238" t="s">
        <v>113</v>
      </c>
      <c r="B95" s="238"/>
      <c r="C95" s="238"/>
      <c r="D95" s="238"/>
      <c r="E95" s="238"/>
      <c r="F95" s="238"/>
      <c r="G95" s="238"/>
      <c r="H95" s="238"/>
      <c r="I95" s="238"/>
      <c r="J95" s="238"/>
      <c r="K95" s="238"/>
      <c r="L95" s="238"/>
      <c r="M95" s="238"/>
      <c r="N95" s="238"/>
      <c r="O95" s="238"/>
      <c r="P95" s="238"/>
      <c r="Q95" s="238"/>
      <c r="R95" s="6">
        <v>273</v>
      </c>
      <c r="S95" s="6"/>
      <c r="T95" s="60"/>
      <c r="U95" s="242">
        <f>SUM(U97:Z113)+U96</f>
        <v>1698647.26</v>
      </c>
      <c r="V95" s="243"/>
      <c r="W95" s="243"/>
      <c r="X95" s="243"/>
      <c r="Y95" s="243"/>
      <c r="Z95" s="244"/>
      <c r="AA95" s="245">
        <f>SUM(AA97:AG112)+AA113</f>
        <v>769855.26</v>
      </c>
      <c r="AB95" s="245"/>
      <c r="AC95" s="245"/>
      <c r="AD95" s="245"/>
      <c r="AE95" s="245"/>
      <c r="AF95" s="245"/>
      <c r="AG95" s="245"/>
      <c r="AH95" s="289">
        <f>AH97+AH99+AH100+AH101+AH102+AH96+AH110+AH112+AH103</f>
        <v>421677.6</v>
      </c>
      <c r="AI95" s="289"/>
      <c r="AJ95" s="289"/>
      <c r="AK95" s="289"/>
      <c r="AL95" s="289"/>
      <c r="AM95" s="289"/>
      <c r="AN95" s="220" t="s">
        <v>75</v>
      </c>
      <c r="AO95" s="230"/>
      <c r="AP95" s="230"/>
      <c r="AQ95" s="230"/>
      <c r="AR95" s="230"/>
      <c r="AS95" s="231"/>
      <c r="AT95" s="283">
        <f>AT97+AT98</f>
        <v>507114.4</v>
      </c>
      <c r="AU95" s="283"/>
      <c r="AV95" s="283"/>
      <c r="AW95" s="283"/>
      <c r="AX95" s="283"/>
      <c r="AY95" s="283"/>
      <c r="AZ95" s="283"/>
      <c r="BA95" s="283">
        <f>BA97+BA98+BA99+BA100+BA101+BA104+BA105+BA106+BA107+BA108+BA110+BA111</f>
        <v>497800</v>
      </c>
      <c r="BB95" s="283"/>
      <c r="BC95" s="283"/>
      <c r="BD95" s="283"/>
      <c r="BE95" s="283"/>
      <c r="BF95" s="283"/>
      <c r="BG95" s="220"/>
      <c r="BH95" s="230"/>
      <c r="BI95" s="230"/>
      <c r="BJ95" s="230"/>
      <c r="BK95" s="230"/>
      <c r="BL95" s="231"/>
      <c r="BM95" s="237">
        <f>BM98</f>
        <v>9314.4</v>
      </c>
      <c r="BN95" s="237"/>
      <c r="BO95" s="237"/>
      <c r="BP95" s="237"/>
      <c r="BQ95" s="237"/>
      <c r="BR95" s="237"/>
      <c r="BS95" s="237"/>
      <c r="BT95" s="235"/>
      <c r="BU95" s="235"/>
      <c r="BV95" s="235"/>
      <c r="BW95" s="235"/>
      <c r="BX95" s="235"/>
      <c r="BY95" s="235"/>
    </row>
    <row r="96" spans="1:77" ht="31.5" customHeight="1">
      <c r="A96" s="223" t="s">
        <v>297</v>
      </c>
      <c r="B96" s="223"/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6" t="s">
        <v>245</v>
      </c>
      <c r="S96" s="6">
        <v>244.34100000000001</v>
      </c>
      <c r="T96" s="60" t="s">
        <v>296</v>
      </c>
      <c r="U96" s="242">
        <f>AH96</f>
        <v>1800</v>
      </c>
      <c r="V96" s="221"/>
      <c r="W96" s="221"/>
      <c r="X96" s="221"/>
      <c r="Y96" s="221"/>
      <c r="Z96" s="222"/>
      <c r="AA96" s="305"/>
      <c r="AB96" s="221"/>
      <c r="AC96" s="221"/>
      <c r="AD96" s="221"/>
      <c r="AE96" s="221"/>
      <c r="AF96" s="221"/>
      <c r="AG96" s="222"/>
      <c r="AH96" s="246">
        <f>300+1500</f>
        <v>1800</v>
      </c>
      <c r="AI96" s="221"/>
      <c r="AJ96" s="221"/>
      <c r="AK96" s="221"/>
      <c r="AL96" s="221"/>
      <c r="AM96" s="222"/>
      <c r="AN96" s="174"/>
      <c r="AO96" s="176"/>
      <c r="AP96" s="176"/>
      <c r="AQ96" s="176"/>
      <c r="AR96" s="176"/>
      <c r="AS96" s="177"/>
      <c r="AT96" s="294"/>
      <c r="AU96" s="221"/>
      <c r="AV96" s="221"/>
      <c r="AW96" s="221"/>
      <c r="AX96" s="221"/>
      <c r="AY96" s="221"/>
      <c r="AZ96" s="222"/>
      <c r="BA96" s="294"/>
      <c r="BB96" s="221"/>
      <c r="BC96" s="221"/>
      <c r="BD96" s="221"/>
      <c r="BE96" s="221"/>
      <c r="BF96" s="222"/>
      <c r="BG96" s="174"/>
      <c r="BH96" s="176"/>
      <c r="BI96" s="176"/>
      <c r="BJ96" s="176"/>
      <c r="BK96" s="176"/>
      <c r="BL96" s="177"/>
      <c r="BM96" s="227"/>
      <c r="BN96" s="228"/>
      <c r="BO96" s="228"/>
      <c r="BP96" s="228"/>
      <c r="BQ96" s="228"/>
      <c r="BR96" s="228"/>
      <c r="BS96" s="229"/>
      <c r="BT96" s="178"/>
      <c r="BU96" s="178"/>
      <c r="BV96" s="178"/>
      <c r="BW96" s="178"/>
      <c r="BX96" s="178"/>
      <c r="BY96" s="178"/>
    </row>
    <row r="97" spans="1:77" ht="39.75" customHeight="1">
      <c r="A97" s="223" t="s">
        <v>114</v>
      </c>
      <c r="B97" s="223"/>
      <c r="C97" s="223"/>
      <c r="D97" s="223"/>
      <c r="E97" s="223"/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9" t="s">
        <v>246</v>
      </c>
      <c r="S97" s="9" t="s">
        <v>211</v>
      </c>
      <c r="T97" s="10">
        <v>65031</v>
      </c>
      <c r="U97" s="232">
        <f>AA97+AH97+AT97</f>
        <v>601147.62</v>
      </c>
      <c r="V97" s="233"/>
      <c r="W97" s="233"/>
      <c r="X97" s="233"/>
      <c r="Y97" s="233"/>
      <c r="Z97" s="234"/>
      <c r="AA97" s="236">
        <f>8347.62+180000</f>
        <v>188347.62</v>
      </c>
      <c r="AB97" s="236"/>
      <c r="AC97" s="236"/>
      <c r="AD97" s="236"/>
      <c r="AE97" s="236"/>
      <c r="AF97" s="236"/>
      <c r="AG97" s="236"/>
      <c r="AH97" s="237"/>
      <c r="AI97" s="237"/>
      <c r="AJ97" s="237"/>
      <c r="AK97" s="237"/>
      <c r="AL97" s="237"/>
      <c r="AM97" s="237"/>
      <c r="AN97" s="220" t="s">
        <v>75</v>
      </c>
      <c r="AO97" s="230"/>
      <c r="AP97" s="230"/>
      <c r="AQ97" s="230"/>
      <c r="AR97" s="230"/>
      <c r="AS97" s="231"/>
      <c r="AT97" s="235">
        <f>BA97</f>
        <v>412800</v>
      </c>
      <c r="AU97" s="235"/>
      <c r="AV97" s="235"/>
      <c r="AW97" s="235"/>
      <c r="AX97" s="235"/>
      <c r="AY97" s="235"/>
      <c r="AZ97" s="235"/>
      <c r="BA97" s="235">
        <f>343000+69800</f>
        <v>412800</v>
      </c>
      <c r="BB97" s="235"/>
      <c r="BC97" s="235"/>
      <c r="BD97" s="235"/>
      <c r="BE97" s="235"/>
      <c r="BF97" s="235"/>
      <c r="BG97" s="220"/>
      <c r="BH97" s="230"/>
      <c r="BI97" s="230"/>
      <c r="BJ97" s="230"/>
      <c r="BK97" s="230"/>
      <c r="BL97" s="231"/>
      <c r="BM97" s="237"/>
      <c r="BN97" s="237"/>
      <c r="BO97" s="237"/>
      <c r="BP97" s="237"/>
      <c r="BQ97" s="237"/>
      <c r="BR97" s="237"/>
      <c r="BS97" s="237"/>
      <c r="BT97" s="235"/>
      <c r="BU97" s="235"/>
      <c r="BV97" s="235"/>
      <c r="BW97" s="235"/>
      <c r="BX97" s="235"/>
      <c r="BY97" s="235"/>
    </row>
    <row r="98" spans="1:77" ht="36.75" customHeight="1">
      <c r="A98" s="223" t="s">
        <v>114</v>
      </c>
      <c r="B98" s="223"/>
      <c r="C98" s="223"/>
      <c r="D98" s="223"/>
      <c r="E98" s="223"/>
      <c r="F98" s="223"/>
      <c r="G98" s="223"/>
      <c r="H98" s="223"/>
      <c r="I98" s="223"/>
      <c r="J98" s="223"/>
      <c r="K98" s="223"/>
      <c r="L98" s="223"/>
      <c r="M98" s="223"/>
      <c r="N98" s="223"/>
      <c r="O98" s="223"/>
      <c r="P98" s="223"/>
      <c r="Q98" s="223"/>
      <c r="R98" s="9" t="s">
        <v>247</v>
      </c>
      <c r="S98" s="9" t="s">
        <v>211</v>
      </c>
      <c r="T98" s="10">
        <v>65131</v>
      </c>
      <c r="U98" s="232">
        <f>AA98+AH98+AT98+BM9</f>
        <v>94314.4</v>
      </c>
      <c r="V98" s="233"/>
      <c r="W98" s="233"/>
      <c r="X98" s="233"/>
      <c r="Y98" s="233"/>
      <c r="Z98" s="234"/>
      <c r="AA98" s="236"/>
      <c r="AB98" s="236"/>
      <c r="AC98" s="236"/>
      <c r="AD98" s="236"/>
      <c r="AE98" s="236"/>
      <c r="AF98" s="236"/>
      <c r="AG98" s="236"/>
      <c r="AH98" s="237"/>
      <c r="AI98" s="237"/>
      <c r="AJ98" s="237"/>
      <c r="AK98" s="237"/>
      <c r="AL98" s="237"/>
      <c r="AM98" s="237"/>
      <c r="AN98" s="220" t="s">
        <v>75</v>
      </c>
      <c r="AO98" s="230"/>
      <c r="AP98" s="230"/>
      <c r="AQ98" s="230"/>
      <c r="AR98" s="230"/>
      <c r="AS98" s="231"/>
      <c r="AT98" s="235">
        <f>BA98+BM98</f>
        <v>94314.4</v>
      </c>
      <c r="AU98" s="235"/>
      <c r="AV98" s="235"/>
      <c r="AW98" s="235"/>
      <c r="AX98" s="235"/>
      <c r="AY98" s="235"/>
      <c r="AZ98" s="235"/>
      <c r="BA98" s="235">
        <v>85000</v>
      </c>
      <c r="BB98" s="235"/>
      <c r="BC98" s="235"/>
      <c r="BD98" s="235"/>
      <c r="BE98" s="235"/>
      <c r="BF98" s="235"/>
      <c r="BG98" s="220"/>
      <c r="BH98" s="230"/>
      <c r="BI98" s="230"/>
      <c r="BJ98" s="230"/>
      <c r="BK98" s="230"/>
      <c r="BL98" s="231"/>
      <c r="BM98" s="237">
        <f>878.4+8436</f>
        <v>9314.4</v>
      </c>
      <c r="BN98" s="237"/>
      <c r="BO98" s="237"/>
      <c r="BP98" s="237"/>
      <c r="BQ98" s="237"/>
      <c r="BR98" s="237"/>
      <c r="BS98" s="237"/>
      <c r="BT98" s="220"/>
      <c r="BU98" s="221"/>
      <c r="BV98" s="221"/>
      <c r="BW98" s="222"/>
      <c r="BX98" s="90"/>
      <c r="BY98" s="90"/>
    </row>
    <row r="99" spans="1:77" ht="29.25" customHeight="1">
      <c r="A99" s="239" t="s">
        <v>210</v>
      </c>
      <c r="B99" s="240"/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1"/>
      <c r="R99" s="9" t="s">
        <v>248</v>
      </c>
      <c r="S99" s="9" t="s">
        <v>211</v>
      </c>
      <c r="T99" s="75" t="s">
        <v>228</v>
      </c>
      <c r="U99" s="232">
        <f>AA99+AH99+AT99</f>
        <v>133800</v>
      </c>
      <c r="V99" s="233"/>
      <c r="W99" s="233"/>
      <c r="X99" s="233"/>
      <c r="Y99" s="233"/>
      <c r="Z99" s="234"/>
      <c r="AA99" s="236"/>
      <c r="AB99" s="236"/>
      <c r="AC99" s="236"/>
      <c r="AD99" s="236"/>
      <c r="AE99" s="236"/>
      <c r="AF99" s="236"/>
      <c r="AG99" s="236"/>
      <c r="AH99" s="237">
        <f>133800</f>
        <v>133800</v>
      </c>
      <c r="AI99" s="237"/>
      <c r="AJ99" s="237"/>
      <c r="AK99" s="237"/>
      <c r="AL99" s="237"/>
      <c r="AM99" s="237"/>
      <c r="AN99" s="220" t="s">
        <v>75</v>
      </c>
      <c r="AO99" s="230"/>
      <c r="AP99" s="230"/>
      <c r="AQ99" s="230"/>
      <c r="AR99" s="230"/>
      <c r="AS99" s="231"/>
      <c r="AT99" s="235"/>
      <c r="AU99" s="235"/>
      <c r="AV99" s="235"/>
      <c r="AW99" s="235"/>
      <c r="AX99" s="235"/>
      <c r="AY99" s="235"/>
      <c r="AZ99" s="235"/>
      <c r="BA99" s="235"/>
      <c r="BB99" s="235"/>
      <c r="BC99" s="235"/>
      <c r="BD99" s="235"/>
      <c r="BE99" s="235"/>
      <c r="BF99" s="235"/>
      <c r="BG99" s="220"/>
      <c r="BH99" s="230"/>
      <c r="BI99" s="230"/>
      <c r="BJ99" s="230"/>
      <c r="BK99" s="230"/>
      <c r="BL99" s="231"/>
      <c r="BM99" s="237"/>
      <c r="BN99" s="237"/>
      <c r="BO99" s="237"/>
      <c r="BP99" s="237"/>
      <c r="BQ99" s="237"/>
      <c r="BR99" s="237"/>
      <c r="BS99" s="237"/>
      <c r="BT99" s="235"/>
      <c r="BU99" s="235"/>
      <c r="BV99" s="235"/>
      <c r="BW99" s="235"/>
      <c r="BX99" s="235"/>
      <c r="BY99" s="235"/>
    </row>
    <row r="100" spans="1:77" ht="28.5" customHeight="1">
      <c r="A100" s="223" t="s">
        <v>210</v>
      </c>
      <c r="B100" s="223"/>
      <c r="C100" s="223"/>
      <c r="D100" s="223"/>
      <c r="E100" s="223"/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9" t="s">
        <v>298</v>
      </c>
      <c r="S100" s="9" t="s">
        <v>211</v>
      </c>
      <c r="T100" s="75" t="s">
        <v>290</v>
      </c>
      <c r="U100" s="232">
        <f>AA100+AH100+AT100</f>
        <v>98395.6</v>
      </c>
      <c r="V100" s="233"/>
      <c r="W100" s="233"/>
      <c r="X100" s="233"/>
      <c r="Y100" s="233"/>
      <c r="Z100" s="234"/>
      <c r="AA100" s="236"/>
      <c r="AB100" s="236"/>
      <c r="AC100" s="236"/>
      <c r="AD100" s="236"/>
      <c r="AE100" s="236"/>
      <c r="AF100" s="236"/>
      <c r="AG100" s="236"/>
      <c r="AH100" s="237">
        <f>8281.6+90114</f>
        <v>98395.6</v>
      </c>
      <c r="AI100" s="237"/>
      <c r="AJ100" s="237"/>
      <c r="AK100" s="237"/>
      <c r="AL100" s="237"/>
      <c r="AM100" s="237"/>
      <c r="AN100" s="220" t="s">
        <v>75</v>
      </c>
      <c r="AO100" s="230"/>
      <c r="AP100" s="230"/>
      <c r="AQ100" s="230"/>
      <c r="AR100" s="230"/>
      <c r="AS100" s="231"/>
      <c r="AT100" s="235"/>
      <c r="AU100" s="235"/>
      <c r="AV100" s="235"/>
      <c r="AW100" s="235"/>
      <c r="AX100" s="235"/>
      <c r="AY100" s="235"/>
      <c r="AZ100" s="235"/>
      <c r="BA100" s="235"/>
      <c r="BB100" s="235"/>
      <c r="BC100" s="235"/>
      <c r="BD100" s="235"/>
      <c r="BE100" s="235"/>
      <c r="BF100" s="235"/>
      <c r="BG100" s="220"/>
      <c r="BH100" s="230"/>
      <c r="BI100" s="230"/>
      <c r="BJ100" s="230"/>
      <c r="BK100" s="230"/>
      <c r="BL100" s="231"/>
      <c r="BM100" s="237"/>
      <c r="BN100" s="237"/>
      <c r="BO100" s="237"/>
      <c r="BP100" s="237"/>
      <c r="BQ100" s="237"/>
      <c r="BR100" s="237"/>
      <c r="BS100" s="237"/>
      <c r="BT100" s="235"/>
      <c r="BU100" s="235"/>
      <c r="BV100" s="235"/>
      <c r="BW100" s="235"/>
      <c r="BX100" s="235"/>
      <c r="BY100" s="235"/>
    </row>
    <row r="101" spans="1:77" ht="28.5" hidden="1" customHeight="1">
      <c r="A101" s="223" t="s">
        <v>210</v>
      </c>
      <c r="B101" s="223"/>
      <c r="C101" s="223"/>
      <c r="D101" s="223"/>
      <c r="E101" s="223"/>
      <c r="F101" s="223"/>
      <c r="G101" s="223"/>
      <c r="H101" s="223"/>
      <c r="I101" s="223"/>
      <c r="J101" s="223"/>
      <c r="K101" s="223"/>
      <c r="L101" s="223"/>
      <c r="M101" s="223"/>
      <c r="N101" s="223"/>
      <c r="O101" s="223"/>
      <c r="P101" s="223"/>
      <c r="Q101" s="223"/>
      <c r="R101" s="9" t="s">
        <v>217</v>
      </c>
      <c r="S101" s="9" t="s">
        <v>211</v>
      </c>
      <c r="T101" s="10"/>
      <c r="U101" s="232">
        <f t="shared" ref="U101:U115" si="5">AA101</f>
        <v>0</v>
      </c>
      <c r="V101" s="233"/>
      <c r="W101" s="233"/>
      <c r="X101" s="233"/>
      <c r="Y101" s="233"/>
      <c r="Z101" s="234"/>
      <c r="AA101" s="236"/>
      <c r="AB101" s="236"/>
      <c r="AC101" s="236"/>
      <c r="AD101" s="236"/>
      <c r="AE101" s="236"/>
      <c r="AF101" s="236"/>
      <c r="AG101" s="236"/>
      <c r="AH101" s="237"/>
      <c r="AI101" s="237"/>
      <c r="AJ101" s="237"/>
      <c r="AK101" s="237"/>
      <c r="AL101" s="237"/>
      <c r="AM101" s="237"/>
      <c r="AN101" s="220" t="s">
        <v>75</v>
      </c>
      <c r="AO101" s="230"/>
      <c r="AP101" s="230"/>
      <c r="AQ101" s="230"/>
      <c r="AR101" s="230"/>
      <c r="AS101" s="231"/>
      <c r="AT101" s="235"/>
      <c r="AU101" s="235"/>
      <c r="AV101" s="235"/>
      <c r="AW101" s="235"/>
      <c r="AX101" s="235"/>
      <c r="AY101" s="235"/>
      <c r="AZ101" s="235"/>
      <c r="BA101" s="235"/>
      <c r="BB101" s="235"/>
      <c r="BC101" s="235"/>
      <c r="BD101" s="235"/>
      <c r="BE101" s="235"/>
      <c r="BF101" s="235"/>
      <c r="BG101" s="220"/>
      <c r="BH101" s="230"/>
      <c r="BI101" s="230"/>
      <c r="BJ101" s="230"/>
      <c r="BK101" s="230"/>
      <c r="BL101" s="231"/>
      <c r="BM101" s="237"/>
      <c r="BN101" s="237"/>
      <c r="BO101" s="237"/>
      <c r="BP101" s="237"/>
      <c r="BQ101" s="237"/>
      <c r="BR101" s="237"/>
      <c r="BS101" s="237"/>
      <c r="BT101" s="235"/>
      <c r="BU101" s="235"/>
      <c r="BV101" s="235"/>
      <c r="BW101" s="235"/>
      <c r="BX101" s="235"/>
      <c r="BY101" s="235"/>
    </row>
    <row r="102" spans="1:77" ht="42" customHeight="1">
      <c r="A102" s="239" t="s">
        <v>264</v>
      </c>
      <c r="B102" s="240"/>
      <c r="C102" s="240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1"/>
      <c r="R102" s="9" t="s">
        <v>299</v>
      </c>
      <c r="S102" s="9">
        <v>244.34200000000001</v>
      </c>
      <c r="T102" s="75" t="s">
        <v>259</v>
      </c>
      <c r="U102" s="232">
        <f>AH102</f>
        <v>166282</v>
      </c>
      <c r="V102" s="233"/>
      <c r="W102" s="233"/>
      <c r="X102" s="233"/>
      <c r="Y102" s="233"/>
      <c r="Z102" s="234"/>
      <c r="AA102" s="224"/>
      <c r="AB102" s="225"/>
      <c r="AC102" s="225"/>
      <c r="AD102" s="225"/>
      <c r="AE102" s="225"/>
      <c r="AF102" s="225"/>
      <c r="AG102" s="226"/>
      <c r="AH102" s="227">
        <f>166282</f>
        <v>166282</v>
      </c>
      <c r="AI102" s="228"/>
      <c r="AJ102" s="228"/>
      <c r="AK102" s="228"/>
      <c r="AL102" s="228"/>
      <c r="AM102" s="229"/>
      <c r="AN102" s="140"/>
      <c r="AO102" s="141"/>
      <c r="AP102" s="141"/>
      <c r="AQ102" s="141"/>
      <c r="AR102" s="141"/>
      <c r="AS102" s="142"/>
      <c r="AT102" s="220"/>
      <c r="AU102" s="230"/>
      <c r="AV102" s="230"/>
      <c r="AW102" s="230"/>
      <c r="AX102" s="230"/>
      <c r="AY102" s="230"/>
      <c r="AZ102" s="231"/>
      <c r="BA102" s="220"/>
      <c r="BB102" s="230"/>
      <c r="BC102" s="230"/>
      <c r="BD102" s="230"/>
      <c r="BE102" s="230"/>
      <c r="BF102" s="231"/>
      <c r="BG102" s="140"/>
      <c r="BH102" s="141"/>
      <c r="BI102" s="141"/>
      <c r="BJ102" s="141"/>
      <c r="BK102" s="141"/>
      <c r="BL102" s="142"/>
      <c r="BM102" s="227"/>
      <c r="BN102" s="228"/>
      <c r="BO102" s="228"/>
      <c r="BP102" s="228"/>
      <c r="BQ102" s="228"/>
      <c r="BR102" s="228"/>
      <c r="BS102" s="229"/>
      <c r="BT102" s="220"/>
      <c r="BU102" s="230"/>
      <c r="BV102" s="230"/>
      <c r="BW102" s="231"/>
      <c r="BX102" s="143"/>
      <c r="BY102" s="143"/>
    </row>
    <row r="103" spans="1:77" ht="34.5" customHeight="1">
      <c r="A103" s="223" t="s">
        <v>210</v>
      </c>
      <c r="B103" s="223"/>
      <c r="C103" s="223"/>
      <c r="D103" s="223"/>
      <c r="E103" s="223"/>
      <c r="F103" s="223"/>
      <c r="G103" s="223"/>
      <c r="H103" s="223"/>
      <c r="I103" s="223"/>
      <c r="J103" s="223"/>
      <c r="K103" s="223"/>
      <c r="L103" s="223"/>
      <c r="M103" s="223"/>
      <c r="N103" s="223"/>
      <c r="O103" s="223"/>
      <c r="P103" s="223"/>
      <c r="Q103" s="223"/>
      <c r="R103" s="9" t="s">
        <v>306</v>
      </c>
      <c r="S103" s="9">
        <v>244.34200000000001</v>
      </c>
      <c r="T103" s="75" t="s">
        <v>305</v>
      </c>
      <c r="U103" s="232">
        <f>AH103</f>
        <v>16000</v>
      </c>
      <c r="V103" s="233"/>
      <c r="W103" s="233"/>
      <c r="X103" s="233"/>
      <c r="Y103" s="233"/>
      <c r="Z103" s="234"/>
      <c r="AA103" s="199"/>
      <c r="AB103" s="200"/>
      <c r="AC103" s="200"/>
      <c r="AD103" s="200"/>
      <c r="AE103" s="200"/>
      <c r="AF103" s="200"/>
      <c r="AG103" s="201"/>
      <c r="AH103" s="227">
        <v>16000</v>
      </c>
      <c r="AI103" s="228"/>
      <c r="AJ103" s="228"/>
      <c r="AK103" s="228"/>
      <c r="AL103" s="228"/>
      <c r="AM103" s="229"/>
      <c r="AN103" s="198"/>
      <c r="AO103" s="205"/>
      <c r="AP103" s="205"/>
      <c r="AQ103" s="205"/>
      <c r="AR103" s="205"/>
      <c r="AS103" s="206"/>
      <c r="AT103" s="198"/>
      <c r="AU103" s="205"/>
      <c r="AV103" s="205"/>
      <c r="AW103" s="205"/>
      <c r="AX103" s="205"/>
      <c r="AY103" s="205"/>
      <c r="AZ103" s="206"/>
      <c r="BA103" s="198"/>
      <c r="BB103" s="205"/>
      <c r="BC103" s="205"/>
      <c r="BD103" s="205"/>
      <c r="BE103" s="205"/>
      <c r="BF103" s="206"/>
      <c r="BG103" s="198"/>
      <c r="BH103" s="205"/>
      <c r="BI103" s="205"/>
      <c r="BJ103" s="205"/>
      <c r="BK103" s="205"/>
      <c r="BL103" s="206"/>
      <c r="BM103" s="202"/>
      <c r="BN103" s="203"/>
      <c r="BO103" s="203"/>
      <c r="BP103" s="203"/>
      <c r="BQ103" s="203"/>
      <c r="BR103" s="203"/>
      <c r="BS103" s="204"/>
      <c r="BT103" s="198"/>
      <c r="BU103" s="205"/>
      <c r="BV103" s="205"/>
      <c r="BW103" s="206"/>
      <c r="BX103" s="207"/>
      <c r="BY103" s="207"/>
    </row>
    <row r="104" spans="1:77" ht="14.25" customHeight="1">
      <c r="A104" s="223" t="s">
        <v>218</v>
      </c>
      <c r="B104" s="223"/>
      <c r="C104" s="223"/>
      <c r="D104" s="223"/>
      <c r="E104" s="223"/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3"/>
      <c r="R104" s="9">
        <v>275</v>
      </c>
      <c r="S104" s="9" t="s">
        <v>212</v>
      </c>
      <c r="T104" s="8">
        <v>65000</v>
      </c>
      <c r="U104" s="232">
        <f t="shared" si="5"/>
        <v>60700</v>
      </c>
      <c r="V104" s="233"/>
      <c r="W104" s="233"/>
      <c r="X104" s="233"/>
      <c r="Y104" s="233"/>
      <c r="Z104" s="234"/>
      <c r="AA104" s="236">
        <v>60700</v>
      </c>
      <c r="AB104" s="236"/>
      <c r="AC104" s="236"/>
      <c r="AD104" s="236"/>
      <c r="AE104" s="236"/>
      <c r="AF104" s="236"/>
      <c r="AG104" s="236"/>
      <c r="AH104" s="237"/>
      <c r="AI104" s="237"/>
      <c r="AJ104" s="237"/>
      <c r="AK104" s="237"/>
      <c r="AL104" s="237"/>
      <c r="AM104" s="237"/>
      <c r="AN104" s="220" t="s">
        <v>75</v>
      </c>
      <c r="AO104" s="230"/>
      <c r="AP104" s="230"/>
      <c r="AQ104" s="230"/>
      <c r="AR104" s="230"/>
      <c r="AS104" s="231"/>
      <c r="AT104" s="235"/>
      <c r="AU104" s="235"/>
      <c r="AV104" s="235"/>
      <c r="AW104" s="235"/>
      <c r="AX104" s="235"/>
      <c r="AY104" s="235"/>
      <c r="AZ104" s="235"/>
      <c r="BA104" s="235"/>
      <c r="BB104" s="235"/>
      <c r="BC104" s="235"/>
      <c r="BD104" s="235"/>
      <c r="BE104" s="235"/>
      <c r="BF104" s="235"/>
      <c r="BG104" s="220"/>
      <c r="BH104" s="230"/>
      <c r="BI104" s="230"/>
      <c r="BJ104" s="230"/>
      <c r="BK104" s="230"/>
      <c r="BL104" s="231"/>
      <c r="BM104" s="237"/>
      <c r="BN104" s="237"/>
      <c r="BO104" s="237"/>
      <c r="BP104" s="237"/>
      <c r="BQ104" s="237"/>
      <c r="BR104" s="237"/>
      <c r="BS104" s="237"/>
      <c r="BT104" s="235"/>
      <c r="BU104" s="235"/>
      <c r="BV104" s="235"/>
      <c r="BW104" s="235"/>
      <c r="BX104" s="235"/>
      <c r="BY104" s="235"/>
    </row>
    <row r="105" spans="1:77" ht="14.25" customHeight="1">
      <c r="A105" s="223" t="s">
        <v>218</v>
      </c>
      <c r="B105" s="223"/>
      <c r="C105" s="223"/>
      <c r="D105" s="223"/>
      <c r="E105" s="223"/>
      <c r="F105" s="223"/>
      <c r="G105" s="223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  <c r="R105" s="9" t="s">
        <v>219</v>
      </c>
      <c r="S105" s="9" t="s">
        <v>212</v>
      </c>
      <c r="T105" s="66">
        <v>65100</v>
      </c>
      <c r="U105" s="232">
        <f t="shared" ref="U105:U109" si="6">AA105</f>
        <v>225000</v>
      </c>
      <c r="V105" s="233"/>
      <c r="W105" s="233"/>
      <c r="X105" s="233"/>
      <c r="Y105" s="233"/>
      <c r="Z105" s="234"/>
      <c r="AA105" s="236">
        <f>100000+125000</f>
        <v>225000</v>
      </c>
      <c r="AB105" s="236"/>
      <c r="AC105" s="236"/>
      <c r="AD105" s="236"/>
      <c r="AE105" s="236"/>
      <c r="AF105" s="236"/>
      <c r="AG105" s="236"/>
      <c r="AH105" s="237"/>
      <c r="AI105" s="237"/>
      <c r="AJ105" s="237"/>
      <c r="AK105" s="237"/>
      <c r="AL105" s="237"/>
      <c r="AM105" s="237"/>
      <c r="AN105" s="220" t="s">
        <v>75</v>
      </c>
      <c r="AO105" s="230"/>
      <c r="AP105" s="230"/>
      <c r="AQ105" s="230"/>
      <c r="AR105" s="230"/>
      <c r="AS105" s="231"/>
      <c r="AT105" s="235"/>
      <c r="AU105" s="235"/>
      <c r="AV105" s="235"/>
      <c r="AW105" s="235"/>
      <c r="AX105" s="235"/>
      <c r="AY105" s="235"/>
      <c r="AZ105" s="235"/>
      <c r="BA105" s="235"/>
      <c r="BB105" s="235"/>
      <c r="BC105" s="235"/>
      <c r="BD105" s="235"/>
      <c r="BE105" s="235"/>
      <c r="BF105" s="235"/>
      <c r="BG105" s="220"/>
      <c r="BH105" s="230"/>
      <c r="BI105" s="230"/>
      <c r="BJ105" s="230"/>
      <c r="BK105" s="230"/>
      <c r="BL105" s="231"/>
      <c r="BM105" s="237"/>
      <c r="BN105" s="237"/>
      <c r="BO105" s="237"/>
      <c r="BP105" s="237"/>
      <c r="BQ105" s="237"/>
      <c r="BR105" s="237"/>
      <c r="BS105" s="237"/>
      <c r="BT105" s="235"/>
      <c r="BU105" s="235"/>
      <c r="BV105" s="235"/>
      <c r="BW105" s="235"/>
      <c r="BX105" s="235"/>
      <c r="BY105" s="235"/>
    </row>
    <row r="106" spans="1:77" ht="14.25" customHeight="1">
      <c r="A106" s="223" t="s">
        <v>155</v>
      </c>
      <c r="B106" s="223"/>
      <c r="C106" s="223"/>
      <c r="D106" s="223"/>
      <c r="E106" s="223"/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  <c r="R106" s="9">
        <v>276</v>
      </c>
      <c r="S106" s="9" t="s">
        <v>213</v>
      </c>
      <c r="T106" s="66">
        <v>65000</v>
      </c>
      <c r="U106" s="232">
        <f t="shared" si="6"/>
        <v>40000</v>
      </c>
      <c r="V106" s="233"/>
      <c r="W106" s="233"/>
      <c r="X106" s="233"/>
      <c r="Y106" s="233"/>
      <c r="Z106" s="234"/>
      <c r="AA106" s="236">
        <v>40000</v>
      </c>
      <c r="AB106" s="236"/>
      <c r="AC106" s="236"/>
      <c r="AD106" s="236"/>
      <c r="AE106" s="236"/>
      <c r="AF106" s="236"/>
      <c r="AG106" s="236"/>
      <c r="AH106" s="237"/>
      <c r="AI106" s="237"/>
      <c r="AJ106" s="237"/>
      <c r="AK106" s="237"/>
      <c r="AL106" s="237"/>
      <c r="AM106" s="237"/>
      <c r="AN106" s="220" t="s">
        <v>75</v>
      </c>
      <c r="AO106" s="230"/>
      <c r="AP106" s="230"/>
      <c r="AQ106" s="230"/>
      <c r="AR106" s="230"/>
      <c r="AS106" s="231"/>
      <c r="AT106" s="235"/>
      <c r="AU106" s="235"/>
      <c r="AV106" s="235"/>
      <c r="AW106" s="235"/>
      <c r="AX106" s="235"/>
      <c r="AY106" s="235"/>
      <c r="AZ106" s="235"/>
      <c r="BA106" s="235"/>
      <c r="BB106" s="235"/>
      <c r="BC106" s="235"/>
      <c r="BD106" s="235"/>
      <c r="BE106" s="235"/>
      <c r="BF106" s="235"/>
      <c r="BG106" s="220"/>
      <c r="BH106" s="230"/>
      <c r="BI106" s="230"/>
      <c r="BJ106" s="230"/>
      <c r="BK106" s="230"/>
      <c r="BL106" s="231"/>
      <c r="BM106" s="237"/>
      <c r="BN106" s="237"/>
      <c r="BO106" s="237"/>
      <c r="BP106" s="237"/>
      <c r="BQ106" s="237"/>
      <c r="BR106" s="237"/>
      <c r="BS106" s="237"/>
      <c r="BT106" s="235"/>
      <c r="BU106" s="235"/>
      <c r="BV106" s="235"/>
      <c r="BW106" s="235"/>
      <c r="BX106" s="235"/>
      <c r="BY106" s="235"/>
    </row>
    <row r="107" spans="1:77" ht="14.25" customHeight="1">
      <c r="A107" s="223" t="s">
        <v>155</v>
      </c>
      <c r="B107" s="223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9" t="s">
        <v>221</v>
      </c>
      <c r="S107" s="9" t="s">
        <v>213</v>
      </c>
      <c r="T107" s="66">
        <v>65100</v>
      </c>
      <c r="U107" s="232">
        <f t="shared" si="6"/>
        <v>2000</v>
      </c>
      <c r="V107" s="233"/>
      <c r="W107" s="233"/>
      <c r="X107" s="233"/>
      <c r="Y107" s="233"/>
      <c r="Z107" s="234"/>
      <c r="AA107" s="236">
        <v>2000</v>
      </c>
      <c r="AB107" s="236"/>
      <c r="AC107" s="236"/>
      <c r="AD107" s="236"/>
      <c r="AE107" s="236"/>
      <c r="AF107" s="236"/>
      <c r="AG107" s="236"/>
      <c r="AH107" s="237"/>
      <c r="AI107" s="237"/>
      <c r="AJ107" s="237"/>
      <c r="AK107" s="237"/>
      <c r="AL107" s="237"/>
      <c r="AM107" s="237"/>
      <c r="AN107" s="220" t="s">
        <v>75</v>
      </c>
      <c r="AO107" s="230"/>
      <c r="AP107" s="230"/>
      <c r="AQ107" s="230"/>
      <c r="AR107" s="230"/>
      <c r="AS107" s="231"/>
      <c r="AT107" s="235"/>
      <c r="AU107" s="235"/>
      <c r="AV107" s="235"/>
      <c r="AW107" s="235"/>
      <c r="AX107" s="235"/>
      <c r="AY107" s="235"/>
      <c r="AZ107" s="235"/>
      <c r="BA107" s="235"/>
      <c r="BB107" s="235"/>
      <c r="BC107" s="235"/>
      <c r="BD107" s="235"/>
      <c r="BE107" s="235"/>
      <c r="BF107" s="235"/>
      <c r="BG107" s="220"/>
      <c r="BH107" s="230"/>
      <c r="BI107" s="230"/>
      <c r="BJ107" s="230"/>
      <c r="BK107" s="230"/>
      <c r="BL107" s="231"/>
      <c r="BM107" s="237"/>
      <c r="BN107" s="237"/>
      <c r="BO107" s="237"/>
      <c r="BP107" s="237"/>
      <c r="BQ107" s="237"/>
      <c r="BR107" s="237"/>
      <c r="BS107" s="237"/>
      <c r="BT107" s="235"/>
      <c r="BU107" s="235"/>
      <c r="BV107" s="235"/>
      <c r="BW107" s="235"/>
      <c r="BX107" s="235"/>
      <c r="BY107" s="235"/>
    </row>
    <row r="108" spans="1:77" ht="14.25" customHeight="1">
      <c r="A108" s="223" t="s">
        <v>222</v>
      </c>
      <c r="B108" s="223"/>
      <c r="C108" s="223"/>
      <c r="D108" s="223"/>
      <c r="E108" s="223"/>
      <c r="F108" s="223"/>
      <c r="G108" s="223"/>
      <c r="H108" s="223"/>
      <c r="I108" s="223"/>
      <c r="J108" s="223"/>
      <c r="K108" s="223"/>
      <c r="L108" s="223"/>
      <c r="M108" s="223"/>
      <c r="N108" s="223"/>
      <c r="O108" s="223"/>
      <c r="P108" s="223"/>
      <c r="Q108" s="223"/>
      <c r="R108" s="9">
        <v>277</v>
      </c>
      <c r="S108" s="9" t="s">
        <v>220</v>
      </c>
      <c r="T108" s="66">
        <v>65000</v>
      </c>
      <c r="U108" s="232">
        <f t="shared" si="6"/>
        <v>46780</v>
      </c>
      <c r="V108" s="233"/>
      <c r="W108" s="233"/>
      <c r="X108" s="233"/>
      <c r="Y108" s="233"/>
      <c r="Z108" s="234"/>
      <c r="AA108" s="236">
        <v>46780</v>
      </c>
      <c r="AB108" s="236"/>
      <c r="AC108" s="236"/>
      <c r="AD108" s="236"/>
      <c r="AE108" s="236"/>
      <c r="AF108" s="236"/>
      <c r="AG108" s="236"/>
      <c r="AH108" s="237"/>
      <c r="AI108" s="237"/>
      <c r="AJ108" s="237"/>
      <c r="AK108" s="237"/>
      <c r="AL108" s="237"/>
      <c r="AM108" s="237"/>
      <c r="AN108" s="220" t="s">
        <v>75</v>
      </c>
      <c r="AO108" s="230"/>
      <c r="AP108" s="230"/>
      <c r="AQ108" s="230"/>
      <c r="AR108" s="230"/>
      <c r="AS108" s="231"/>
      <c r="AT108" s="235"/>
      <c r="AU108" s="235"/>
      <c r="AV108" s="235"/>
      <c r="AW108" s="235"/>
      <c r="AX108" s="235"/>
      <c r="AY108" s="235"/>
      <c r="AZ108" s="235"/>
      <c r="BA108" s="235"/>
      <c r="BB108" s="235"/>
      <c r="BC108" s="235"/>
      <c r="BD108" s="235"/>
      <c r="BE108" s="235"/>
      <c r="BF108" s="235"/>
      <c r="BG108" s="220"/>
      <c r="BH108" s="230"/>
      <c r="BI108" s="230"/>
      <c r="BJ108" s="230"/>
      <c r="BK108" s="230"/>
      <c r="BL108" s="231"/>
      <c r="BM108" s="237"/>
      <c r="BN108" s="237"/>
      <c r="BO108" s="237"/>
      <c r="BP108" s="237"/>
      <c r="BQ108" s="237"/>
      <c r="BR108" s="237"/>
      <c r="BS108" s="237"/>
      <c r="BT108" s="235"/>
      <c r="BU108" s="235"/>
      <c r="BV108" s="235"/>
      <c r="BW108" s="235"/>
      <c r="BX108" s="235"/>
      <c r="BY108" s="235"/>
    </row>
    <row r="109" spans="1:77" ht="14.25" customHeight="1">
      <c r="A109" s="223" t="s">
        <v>222</v>
      </c>
      <c r="B109" s="223"/>
      <c r="C109" s="223"/>
      <c r="D109" s="223"/>
      <c r="E109" s="223"/>
      <c r="F109" s="223"/>
      <c r="G109" s="223"/>
      <c r="H109" s="223"/>
      <c r="I109" s="223"/>
      <c r="J109" s="223"/>
      <c r="K109" s="223"/>
      <c r="L109" s="223"/>
      <c r="M109" s="223"/>
      <c r="N109" s="223"/>
      <c r="O109" s="223"/>
      <c r="P109" s="223"/>
      <c r="Q109" s="223"/>
      <c r="R109" s="9" t="s">
        <v>223</v>
      </c>
      <c r="S109" s="9" t="s">
        <v>220</v>
      </c>
      <c r="T109" s="175">
        <v>65100</v>
      </c>
      <c r="U109" s="232">
        <f t="shared" si="6"/>
        <v>87027.64</v>
      </c>
      <c r="V109" s="233"/>
      <c r="W109" s="233"/>
      <c r="X109" s="233"/>
      <c r="Y109" s="233"/>
      <c r="Z109" s="234"/>
      <c r="AA109" s="236">
        <f>40000+49432-700-1704.36</f>
        <v>87027.64</v>
      </c>
      <c r="AB109" s="236"/>
      <c r="AC109" s="236"/>
      <c r="AD109" s="236"/>
      <c r="AE109" s="236"/>
      <c r="AF109" s="236"/>
      <c r="AG109" s="236"/>
      <c r="AH109" s="227"/>
      <c r="AI109" s="221"/>
      <c r="AJ109" s="221"/>
      <c r="AK109" s="221"/>
      <c r="AL109" s="221"/>
      <c r="AM109" s="222"/>
      <c r="AN109" s="174"/>
      <c r="AO109" s="176"/>
      <c r="AP109" s="176"/>
      <c r="AQ109" s="176"/>
      <c r="AR109" s="176"/>
      <c r="AS109" s="177"/>
      <c r="AT109" s="178"/>
      <c r="AU109" s="178"/>
      <c r="AV109" s="178"/>
      <c r="AW109" s="178"/>
      <c r="AX109" s="178"/>
      <c r="AY109" s="178"/>
      <c r="AZ109" s="178"/>
      <c r="BA109" s="178"/>
      <c r="BB109" s="178"/>
      <c r="BC109" s="178"/>
      <c r="BD109" s="178"/>
      <c r="BE109" s="178"/>
      <c r="BF109" s="178"/>
      <c r="BG109" s="174"/>
      <c r="BH109" s="176"/>
      <c r="BI109" s="176"/>
      <c r="BJ109" s="176"/>
      <c r="BK109" s="176"/>
      <c r="BL109" s="177"/>
      <c r="BM109" s="179"/>
      <c r="BN109" s="179"/>
      <c r="BO109" s="179"/>
      <c r="BP109" s="179"/>
      <c r="BQ109" s="179"/>
      <c r="BR109" s="179"/>
      <c r="BS109" s="179"/>
      <c r="BT109" s="178"/>
      <c r="BU109" s="178"/>
      <c r="BV109" s="178"/>
      <c r="BW109" s="178"/>
      <c r="BX109" s="178"/>
      <c r="BY109" s="178"/>
    </row>
    <row r="110" spans="1:77" ht="14.25" customHeight="1">
      <c r="A110" s="223" t="s">
        <v>222</v>
      </c>
      <c r="B110" s="223"/>
      <c r="C110" s="223"/>
      <c r="D110" s="223"/>
      <c r="E110" s="223"/>
      <c r="F110" s="223"/>
      <c r="G110" s="223"/>
      <c r="H110" s="223"/>
      <c r="I110" s="223"/>
      <c r="J110" s="223"/>
      <c r="K110" s="223"/>
      <c r="L110" s="223"/>
      <c r="M110" s="223"/>
      <c r="N110" s="223"/>
      <c r="O110" s="223"/>
      <c r="P110" s="223"/>
      <c r="Q110" s="223"/>
      <c r="R110" s="9" t="s">
        <v>223</v>
      </c>
      <c r="S110" s="9" t="s">
        <v>220</v>
      </c>
      <c r="T110" s="184" t="s">
        <v>296</v>
      </c>
      <c r="U110" s="232">
        <f>AA110+AH110</f>
        <v>2100</v>
      </c>
      <c r="V110" s="233"/>
      <c r="W110" s="233"/>
      <c r="X110" s="233"/>
      <c r="Y110" s="233"/>
      <c r="Z110" s="234"/>
      <c r="AA110" s="236">
        <f>0</f>
        <v>0</v>
      </c>
      <c r="AB110" s="236"/>
      <c r="AC110" s="236"/>
      <c r="AD110" s="236"/>
      <c r="AE110" s="236"/>
      <c r="AF110" s="236"/>
      <c r="AG110" s="236"/>
      <c r="AH110" s="237">
        <f>900+1200</f>
        <v>2100</v>
      </c>
      <c r="AI110" s="237"/>
      <c r="AJ110" s="237"/>
      <c r="AK110" s="237"/>
      <c r="AL110" s="237"/>
      <c r="AM110" s="237"/>
      <c r="AN110" s="220" t="s">
        <v>75</v>
      </c>
      <c r="AO110" s="230"/>
      <c r="AP110" s="230"/>
      <c r="AQ110" s="230"/>
      <c r="AR110" s="230"/>
      <c r="AS110" s="231"/>
      <c r="AT110" s="235"/>
      <c r="AU110" s="235"/>
      <c r="AV110" s="235"/>
      <c r="AW110" s="235"/>
      <c r="AX110" s="235"/>
      <c r="AY110" s="235"/>
      <c r="AZ110" s="235"/>
      <c r="BA110" s="235"/>
      <c r="BB110" s="235"/>
      <c r="BC110" s="235"/>
      <c r="BD110" s="235"/>
      <c r="BE110" s="235"/>
      <c r="BF110" s="235"/>
      <c r="BG110" s="220"/>
      <c r="BH110" s="230"/>
      <c r="BI110" s="230"/>
      <c r="BJ110" s="230"/>
      <c r="BK110" s="230"/>
      <c r="BL110" s="231"/>
      <c r="BM110" s="237"/>
      <c r="BN110" s="237"/>
      <c r="BO110" s="237"/>
      <c r="BP110" s="237"/>
      <c r="BQ110" s="237"/>
      <c r="BR110" s="237"/>
      <c r="BS110" s="237"/>
      <c r="BT110" s="235"/>
      <c r="BU110" s="235"/>
      <c r="BV110" s="235"/>
      <c r="BW110" s="235"/>
      <c r="BX110" s="235"/>
      <c r="BY110" s="235"/>
    </row>
    <row r="111" spans="1:77" ht="14.25" customHeight="1">
      <c r="A111" s="223" t="s">
        <v>115</v>
      </c>
      <c r="B111" s="223"/>
      <c r="C111" s="223"/>
      <c r="D111" s="223"/>
      <c r="E111" s="223"/>
      <c r="F111" s="223"/>
      <c r="G111" s="223"/>
      <c r="H111" s="223"/>
      <c r="I111" s="223"/>
      <c r="J111" s="223"/>
      <c r="K111" s="223"/>
      <c r="L111" s="223"/>
      <c r="M111" s="223"/>
      <c r="N111" s="223"/>
      <c r="O111" s="223"/>
      <c r="P111" s="223"/>
      <c r="Q111" s="223"/>
      <c r="R111" s="9">
        <v>278</v>
      </c>
      <c r="S111" s="9" t="s">
        <v>225</v>
      </c>
      <c r="T111" s="8">
        <v>65109</v>
      </c>
      <c r="U111" s="232">
        <f t="shared" si="5"/>
        <v>10000</v>
      </c>
      <c r="V111" s="233"/>
      <c r="W111" s="233"/>
      <c r="X111" s="233"/>
      <c r="Y111" s="233"/>
      <c r="Z111" s="234"/>
      <c r="AA111" s="236">
        <v>10000</v>
      </c>
      <c r="AB111" s="236"/>
      <c r="AC111" s="236"/>
      <c r="AD111" s="236"/>
      <c r="AE111" s="236"/>
      <c r="AF111" s="236"/>
      <c r="AG111" s="236"/>
      <c r="AH111" s="237"/>
      <c r="AI111" s="237"/>
      <c r="AJ111" s="237"/>
      <c r="AK111" s="237"/>
      <c r="AL111" s="237"/>
      <c r="AM111" s="237"/>
      <c r="AN111" s="220" t="s">
        <v>75</v>
      </c>
      <c r="AO111" s="230"/>
      <c r="AP111" s="230"/>
      <c r="AQ111" s="230"/>
      <c r="AR111" s="230"/>
      <c r="AS111" s="231"/>
      <c r="AT111" s="235"/>
      <c r="AU111" s="235"/>
      <c r="AV111" s="235"/>
      <c r="AW111" s="235"/>
      <c r="AX111" s="235"/>
      <c r="AY111" s="235"/>
      <c r="AZ111" s="235"/>
      <c r="BA111" s="235"/>
      <c r="BB111" s="235"/>
      <c r="BC111" s="235"/>
      <c r="BD111" s="235"/>
      <c r="BE111" s="235"/>
      <c r="BF111" s="235"/>
      <c r="BG111" s="220"/>
      <c r="BH111" s="230"/>
      <c r="BI111" s="230"/>
      <c r="BJ111" s="230"/>
      <c r="BK111" s="230"/>
      <c r="BL111" s="231"/>
      <c r="BM111" s="237"/>
      <c r="BN111" s="237"/>
      <c r="BO111" s="237"/>
      <c r="BP111" s="237"/>
      <c r="BQ111" s="237"/>
      <c r="BR111" s="237"/>
      <c r="BS111" s="237"/>
      <c r="BT111" s="235"/>
      <c r="BU111" s="235"/>
      <c r="BV111" s="235"/>
      <c r="BW111" s="235"/>
      <c r="BX111" s="235"/>
      <c r="BY111" s="235"/>
    </row>
    <row r="112" spans="1:77" ht="14.25" customHeight="1">
      <c r="A112" s="223" t="s">
        <v>115</v>
      </c>
      <c r="B112" s="223"/>
      <c r="C112" s="223"/>
      <c r="D112" s="223"/>
      <c r="E112" s="223"/>
      <c r="F112" s="223"/>
      <c r="G112" s="223"/>
      <c r="H112" s="223"/>
      <c r="I112" s="223"/>
      <c r="J112" s="223"/>
      <c r="K112" s="223"/>
      <c r="L112" s="223"/>
      <c r="M112" s="223"/>
      <c r="N112" s="223"/>
      <c r="O112" s="223"/>
      <c r="P112" s="223"/>
      <c r="Q112" s="223"/>
      <c r="R112" s="9" t="s">
        <v>224</v>
      </c>
      <c r="S112" s="9" t="s">
        <v>225</v>
      </c>
      <c r="T112" s="184" t="s">
        <v>296</v>
      </c>
      <c r="U112" s="232">
        <f>AA112+AH112</f>
        <v>3300</v>
      </c>
      <c r="V112" s="233"/>
      <c r="W112" s="233"/>
      <c r="X112" s="233"/>
      <c r="Y112" s="233"/>
      <c r="Z112" s="234"/>
      <c r="AA112" s="236">
        <f>7646-344.98-7301.02</f>
        <v>0</v>
      </c>
      <c r="AB112" s="236"/>
      <c r="AC112" s="236"/>
      <c r="AD112" s="236"/>
      <c r="AE112" s="236"/>
      <c r="AF112" s="236"/>
      <c r="AG112" s="236"/>
      <c r="AH112" s="237">
        <f>600+2700</f>
        <v>3300</v>
      </c>
      <c r="AI112" s="237"/>
      <c r="AJ112" s="237"/>
      <c r="AK112" s="237"/>
      <c r="AL112" s="237"/>
      <c r="AM112" s="237"/>
      <c r="AN112" s="220" t="s">
        <v>75</v>
      </c>
      <c r="AO112" s="230"/>
      <c r="AP112" s="230"/>
      <c r="AQ112" s="230"/>
      <c r="AR112" s="230"/>
      <c r="AS112" s="231"/>
      <c r="AT112" s="235"/>
      <c r="AU112" s="235"/>
      <c r="AV112" s="235"/>
      <c r="AW112" s="235"/>
      <c r="AX112" s="235"/>
      <c r="AY112" s="235"/>
      <c r="AZ112" s="235"/>
      <c r="BA112" s="235"/>
      <c r="BB112" s="235"/>
      <c r="BC112" s="235"/>
      <c r="BD112" s="235"/>
      <c r="BE112" s="235"/>
      <c r="BF112" s="235"/>
      <c r="BG112" s="220"/>
      <c r="BH112" s="230"/>
      <c r="BI112" s="230"/>
      <c r="BJ112" s="230"/>
      <c r="BK112" s="230"/>
      <c r="BL112" s="231"/>
      <c r="BM112" s="237"/>
      <c r="BN112" s="237"/>
      <c r="BO112" s="237"/>
      <c r="BP112" s="237"/>
      <c r="BQ112" s="237"/>
      <c r="BR112" s="237"/>
      <c r="BS112" s="237"/>
      <c r="BT112" s="235"/>
      <c r="BU112" s="235"/>
      <c r="BV112" s="235"/>
      <c r="BW112" s="235"/>
      <c r="BX112" s="235"/>
      <c r="BY112" s="235"/>
    </row>
    <row r="113" spans="1:77" ht="14.25" customHeight="1">
      <c r="A113" s="223" t="s">
        <v>115</v>
      </c>
      <c r="B113" s="223"/>
      <c r="C113" s="223"/>
      <c r="D113" s="223"/>
      <c r="E113" s="223"/>
      <c r="F113" s="223"/>
      <c r="G113" s="223"/>
      <c r="H113" s="223"/>
      <c r="I113" s="223"/>
      <c r="J113" s="223"/>
      <c r="K113" s="223"/>
      <c r="L113" s="223"/>
      <c r="M113" s="223"/>
      <c r="N113" s="223"/>
      <c r="O113" s="223"/>
      <c r="P113" s="223"/>
      <c r="Q113" s="223"/>
      <c r="R113" s="9" t="s">
        <v>226</v>
      </c>
      <c r="S113" s="9">
        <v>244.34299999999999</v>
      </c>
      <c r="T113" s="8">
        <v>65100</v>
      </c>
      <c r="U113" s="232">
        <f t="shared" si="5"/>
        <v>110000</v>
      </c>
      <c r="V113" s="233"/>
      <c r="W113" s="233"/>
      <c r="X113" s="233"/>
      <c r="Y113" s="233"/>
      <c r="Z113" s="234"/>
      <c r="AA113" s="236">
        <v>110000</v>
      </c>
      <c r="AB113" s="236"/>
      <c r="AC113" s="236"/>
      <c r="AD113" s="236"/>
      <c r="AE113" s="236"/>
      <c r="AF113" s="236"/>
      <c r="AG113" s="236"/>
      <c r="AH113" s="237"/>
      <c r="AI113" s="237"/>
      <c r="AJ113" s="237"/>
      <c r="AK113" s="237"/>
      <c r="AL113" s="237"/>
      <c r="AM113" s="237"/>
      <c r="AN113" s="220" t="s">
        <v>75</v>
      </c>
      <c r="AO113" s="230"/>
      <c r="AP113" s="230"/>
      <c r="AQ113" s="230"/>
      <c r="AR113" s="230"/>
      <c r="AS113" s="231"/>
      <c r="AT113" s="235"/>
      <c r="AU113" s="235"/>
      <c r="AV113" s="235"/>
      <c r="AW113" s="235"/>
      <c r="AX113" s="235"/>
      <c r="AY113" s="235"/>
      <c r="AZ113" s="235"/>
      <c r="BA113" s="235"/>
      <c r="BB113" s="235"/>
      <c r="BC113" s="235"/>
      <c r="BD113" s="235"/>
      <c r="BE113" s="235"/>
      <c r="BF113" s="235"/>
      <c r="BG113" s="220"/>
      <c r="BH113" s="230"/>
      <c r="BI113" s="230"/>
      <c r="BJ113" s="230"/>
      <c r="BK113" s="230"/>
      <c r="BL113" s="231"/>
      <c r="BM113" s="237"/>
      <c r="BN113" s="237"/>
      <c r="BO113" s="237"/>
      <c r="BP113" s="237"/>
      <c r="BQ113" s="237"/>
      <c r="BR113" s="237"/>
      <c r="BS113" s="237"/>
      <c r="BT113" s="235"/>
      <c r="BU113" s="235"/>
      <c r="BV113" s="235"/>
      <c r="BW113" s="235"/>
      <c r="BX113" s="235"/>
      <c r="BY113" s="235"/>
    </row>
    <row r="114" spans="1:77" ht="26.25" customHeight="1">
      <c r="A114" s="223" t="s">
        <v>116</v>
      </c>
      <c r="B114" s="223"/>
      <c r="C114" s="223"/>
      <c r="D114" s="223"/>
      <c r="E114" s="223"/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3"/>
      <c r="Q114" s="223"/>
      <c r="R114" s="9">
        <v>500</v>
      </c>
      <c r="S114" s="9" t="s">
        <v>75</v>
      </c>
      <c r="T114" s="7" t="s">
        <v>75</v>
      </c>
      <c r="U114" s="232">
        <f t="shared" si="5"/>
        <v>348377.62</v>
      </c>
      <c r="V114" s="233"/>
      <c r="W114" s="233"/>
      <c r="X114" s="233"/>
      <c r="Y114" s="233"/>
      <c r="Z114" s="234"/>
      <c r="AA114" s="236">
        <f>AA116+AA115</f>
        <v>348377.62</v>
      </c>
      <c r="AB114" s="236"/>
      <c r="AC114" s="236"/>
      <c r="AD114" s="236"/>
      <c r="AE114" s="236"/>
      <c r="AF114" s="236"/>
      <c r="AG114" s="236"/>
      <c r="AH114" s="237"/>
      <c r="AI114" s="237"/>
      <c r="AJ114" s="237"/>
      <c r="AK114" s="237"/>
      <c r="AL114" s="237"/>
      <c r="AM114" s="237"/>
      <c r="AN114" s="220"/>
      <c r="AO114" s="230"/>
      <c r="AP114" s="230"/>
      <c r="AQ114" s="230"/>
      <c r="AR114" s="230"/>
      <c r="AS114" s="231"/>
      <c r="AT114" s="235"/>
      <c r="AU114" s="235"/>
      <c r="AV114" s="235"/>
      <c r="AW114" s="235"/>
      <c r="AX114" s="235"/>
      <c r="AY114" s="235"/>
      <c r="AZ114" s="235"/>
      <c r="BA114" s="235"/>
      <c r="BB114" s="235"/>
      <c r="BC114" s="235"/>
      <c r="BD114" s="235"/>
      <c r="BE114" s="235"/>
      <c r="BF114" s="235"/>
      <c r="BG114" s="220"/>
      <c r="BH114" s="230"/>
      <c r="BI114" s="230"/>
      <c r="BJ114" s="230"/>
      <c r="BK114" s="230"/>
      <c r="BL114" s="231"/>
      <c r="BM114" s="237"/>
      <c r="BN114" s="237"/>
      <c r="BO114" s="237"/>
      <c r="BP114" s="237"/>
      <c r="BQ114" s="237"/>
      <c r="BR114" s="237"/>
      <c r="BS114" s="237"/>
      <c r="BT114" s="235"/>
      <c r="BU114" s="235"/>
      <c r="BV114" s="235"/>
      <c r="BW114" s="235"/>
      <c r="BX114" s="235"/>
      <c r="BY114" s="235"/>
    </row>
    <row r="115" spans="1:77" ht="15" customHeight="1">
      <c r="A115" s="223" t="s">
        <v>117</v>
      </c>
      <c r="B115" s="223"/>
      <c r="C115" s="223"/>
      <c r="D115" s="223"/>
      <c r="E115" s="223"/>
      <c r="F115" s="223"/>
      <c r="G115" s="223"/>
      <c r="H115" s="223"/>
      <c r="I115" s="223"/>
      <c r="J115" s="223"/>
      <c r="K115" s="223"/>
      <c r="L115" s="223"/>
      <c r="M115" s="223"/>
      <c r="N115" s="223"/>
      <c r="O115" s="223"/>
      <c r="P115" s="223"/>
      <c r="Q115" s="223"/>
      <c r="R115" s="9" t="s">
        <v>118</v>
      </c>
      <c r="S115" s="9" t="s">
        <v>75</v>
      </c>
      <c r="T115" s="7" t="s">
        <v>75</v>
      </c>
      <c r="U115" s="232">
        <f t="shared" si="5"/>
        <v>348377.62</v>
      </c>
      <c r="V115" s="233"/>
      <c r="W115" s="233"/>
      <c r="X115" s="233"/>
      <c r="Y115" s="233"/>
      <c r="Z115" s="234"/>
      <c r="AA115" s="236">
        <f>310000+30030+8347.62</f>
        <v>348377.62</v>
      </c>
      <c r="AB115" s="236"/>
      <c r="AC115" s="236"/>
      <c r="AD115" s="236"/>
      <c r="AE115" s="236"/>
      <c r="AF115" s="236"/>
      <c r="AG115" s="236"/>
      <c r="AH115" s="237"/>
      <c r="AI115" s="237"/>
      <c r="AJ115" s="237"/>
      <c r="AK115" s="237"/>
      <c r="AL115" s="237"/>
      <c r="AM115" s="237"/>
      <c r="AN115" s="220"/>
      <c r="AO115" s="230"/>
      <c r="AP115" s="230"/>
      <c r="AQ115" s="230"/>
      <c r="AR115" s="230"/>
      <c r="AS115" s="231"/>
      <c r="AT115" s="235"/>
      <c r="AU115" s="235"/>
      <c r="AV115" s="235"/>
      <c r="AW115" s="235"/>
      <c r="AX115" s="235"/>
      <c r="AY115" s="235"/>
      <c r="AZ115" s="235"/>
      <c r="BA115" s="235"/>
      <c r="BB115" s="235"/>
      <c r="BC115" s="235"/>
      <c r="BD115" s="235"/>
      <c r="BE115" s="235"/>
      <c r="BF115" s="235"/>
      <c r="BG115" s="220"/>
      <c r="BH115" s="230"/>
      <c r="BI115" s="230"/>
      <c r="BJ115" s="230"/>
      <c r="BK115" s="230"/>
      <c r="BL115" s="231"/>
      <c r="BM115" s="237"/>
      <c r="BN115" s="237"/>
      <c r="BO115" s="237"/>
      <c r="BP115" s="237"/>
      <c r="BQ115" s="237"/>
      <c r="BR115" s="237"/>
      <c r="BS115" s="237"/>
      <c r="BT115" s="235"/>
      <c r="BU115" s="235"/>
      <c r="BV115" s="235"/>
      <c r="BW115" s="235"/>
      <c r="BX115" s="235"/>
      <c r="BY115" s="235"/>
    </row>
    <row r="116" spans="1:77" ht="15" customHeight="1">
      <c r="A116" s="223" t="s">
        <v>119</v>
      </c>
      <c r="B116" s="223"/>
      <c r="C116" s="223"/>
      <c r="D116" s="223"/>
      <c r="E116" s="223"/>
      <c r="F116" s="223"/>
      <c r="G116" s="223"/>
      <c r="H116" s="223"/>
      <c r="I116" s="223"/>
      <c r="J116" s="223"/>
      <c r="K116" s="223"/>
      <c r="L116" s="223"/>
      <c r="M116" s="223"/>
      <c r="N116" s="223"/>
      <c r="O116" s="223"/>
      <c r="P116" s="223"/>
      <c r="Q116" s="223"/>
      <c r="R116" s="9" t="s">
        <v>120</v>
      </c>
      <c r="S116" s="9" t="s">
        <v>75</v>
      </c>
      <c r="T116" s="7" t="s">
        <v>75</v>
      </c>
      <c r="U116" s="232">
        <f>AA116</f>
        <v>0</v>
      </c>
      <c r="V116" s="233"/>
      <c r="W116" s="233"/>
      <c r="X116" s="233"/>
      <c r="Y116" s="233"/>
      <c r="Z116" s="234"/>
      <c r="AA116" s="236">
        <v>0</v>
      </c>
      <c r="AB116" s="236"/>
      <c r="AC116" s="236"/>
      <c r="AD116" s="236"/>
      <c r="AE116" s="236"/>
      <c r="AF116" s="236"/>
      <c r="AG116" s="236"/>
      <c r="AH116" s="237"/>
      <c r="AI116" s="237"/>
      <c r="AJ116" s="237"/>
      <c r="AK116" s="237"/>
      <c r="AL116" s="237"/>
      <c r="AM116" s="237"/>
      <c r="AN116" s="220"/>
      <c r="AO116" s="230"/>
      <c r="AP116" s="230"/>
      <c r="AQ116" s="230"/>
      <c r="AR116" s="230"/>
      <c r="AS116" s="231"/>
      <c r="AT116" s="235"/>
      <c r="AU116" s="235"/>
      <c r="AV116" s="235"/>
      <c r="AW116" s="235"/>
      <c r="AX116" s="235"/>
      <c r="AY116" s="235"/>
      <c r="AZ116" s="235"/>
      <c r="BA116" s="235"/>
      <c r="BB116" s="235"/>
      <c r="BC116" s="235"/>
      <c r="BD116" s="235"/>
      <c r="BE116" s="235"/>
      <c r="BF116" s="235"/>
      <c r="BG116" s="220"/>
      <c r="BH116" s="230"/>
      <c r="BI116" s="230"/>
      <c r="BJ116" s="230"/>
      <c r="BK116" s="230"/>
      <c r="BL116" s="231"/>
      <c r="BM116" s="237"/>
      <c r="BN116" s="237"/>
      <c r="BO116" s="237"/>
      <c r="BP116" s="237"/>
      <c r="BQ116" s="237"/>
      <c r="BR116" s="237"/>
      <c r="BS116" s="237"/>
      <c r="BT116" s="235"/>
      <c r="BU116" s="235"/>
      <c r="BV116" s="235"/>
      <c r="BW116" s="235"/>
      <c r="BX116" s="235"/>
      <c r="BY116" s="235"/>
    </row>
    <row r="117" spans="1:77" ht="15.75" customHeight="1">
      <c r="A117" s="223" t="s">
        <v>121</v>
      </c>
      <c r="B117" s="223"/>
      <c r="C117" s="223"/>
      <c r="D117" s="223"/>
      <c r="E117" s="223"/>
      <c r="F117" s="223"/>
      <c r="G117" s="223"/>
      <c r="H117" s="223"/>
      <c r="I117" s="223"/>
      <c r="J117" s="223"/>
      <c r="K117" s="223"/>
      <c r="L117" s="223"/>
      <c r="M117" s="223"/>
      <c r="N117" s="223"/>
      <c r="O117" s="223"/>
      <c r="P117" s="223"/>
      <c r="Q117" s="223"/>
      <c r="R117" s="9">
        <v>600</v>
      </c>
      <c r="S117" s="9" t="s">
        <v>75</v>
      </c>
      <c r="T117" s="7" t="s">
        <v>75</v>
      </c>
      <c r="U117" s="232">
        <v>0</v>
      </c>
      <c r="V117" s="233"/>
      <c r="W117" s="233"/>
      <c r="X117" s="233"/>
      <c r="Y117" s="233"/>
      <c r="Z117" s="234"/>
      <c r="AA117" s="236">
        <v>0</v>
      </c>
      <c r="AB117" s="236"/>
      <c r="AC117" s="236"/>
      <c r="AD117" s="236"/>
      <c r="AE117" s="236"/>
      <c r="AF117" s="236"/>
      <c r="AG117" s="236"/>
      <c r="AH117" s="237"/>
      <c r="AI117" s="237"/>
      <c r="AJ117" s="237"/>
      <c r="AK117" s="237"/>
      <c r="AL117" s="237"/>
      <c r="AM117" s="237"/>
      <c r="AN117" s="220"/>
      <c r="AO117" s="230"/>
      <c r="AP117" s="230"/>
      <c r="AQ117" s="230"/>
      <c r="AR117" s="230"/>
      <c r="AS117" s="231"/>
      <c r="AT117" s="235"/>
      <c r="AU117" s="235"/>
      <c r="AV117" s="235"/>
      <c r="AW117" s="235"/>
      <c r="AX117" s="235"/>
      <c r="AY117" s="235"/>
      <c r="AZ117" s="235"/>
      <c r="BA117" s="235"/>
      <c r="BB117" s="235"/>
      <c r="BC117" s="235"/>
      <c r="BD117" s="235"/>
      <c r="BE117" s="235"/>
      <c r="BF117" s="235"/>
      <c r="BG117" s="220"/>
      <c r="BH117" s="230"/>
      <c r="BI117" s="230"/>
      <c r="BJ117" s="230"/>
      <c r="BK117" s="230"/>
      <c r="BL117" s="231"/>
      <c r="BM117" s="237"/>
      <c r="BN117" s="237"/>
      <c r="BO117" s="237"/>
      <c r="BP117" s="237"/>
      <c r="BQ117" s="237"/>
      <c r="BR117" s="237"/>
      <c r="BS117" s="237"/>
      <c r="BT117" s="235"/>
      <c r="BU117" s="235"/>
      <c r="BV117" s="235"/>
      <c r="BW117" s="235"/>
      <c r="BX117" s="235"/>
      <c r="BY117" s="235"/>
    </row>
    <row r="118" spans="1:77" ht="16.5" customHeight="1">
      <c r="A118" s="304"/>
      <c r="B118" s="304"/>
      <c r="C118" s="304"/>
      <c r="D118" s="304"/>
      <c r="E118" s="304"/>
      <c r="F118" s="304"/>
      <c r="G118" s="304"/>
      <c r="H118" s="304"/>
      <c r="I118" s="304"/>
      <c r="J118" s="304"/>
      <c r="K118" s="304"/>
      <c r="L118" s="304"/>
      <c r="M118" s="304"/>
      <c r="N118" s="304"/>
      <c r="O118" s="304"/>
      <c r="P118" s="304"/>
      <c r="Q118" s="304"/>
      <c r="R118" s="304"/>
      <c r="S118" s="304"/>
      <c r="T118" s="304"/>
      <c r="U118" s="304"/>
      <c r="V118" s="304"/>
      <c r="W118" s="304"/>
      <c r="X118" s="304"/>
      <c r="Y118" s="304"/>
      <c r="Z118" s="304"/>
      <c r="AA118" s="304"/>
      <c r="AB118" s="304"/>
      <c r="AC118" s="304"/>
      <c r="AD118" s="304"/>
      <c r="AE118" s="304"/>
      <c r="AF118" s="304"/>
      <c r="AG118" s="304"/>
      <c r="AH118" s="304"/>
      <c r="AI118" s="304"/>
      <c r="AJ118" s="304"/>
      <c r="AK118" s="304"/>
      <c r="AL118" s="304"/>
      <c r="AM118" s="304"/>
      <c r="AN118" s="304"/>
      <c r="AO118" s="304"/>
      <c r="AP118" s="304"/>
      <c r="AQ118" s="304"/>
      <c r="AR118" s="304"/>
      <c r="AS118" s="304"/>
      <c r="AT118" s="304"/>
      <c r="AU118" s="304"/>
      <c r="AV118" s="304"/>
      <c r="AW118" s="304"/>
      <c r="AX118" s="304"/>
      <c r="AY118" s="304"/>
      <c r="AZ118" s="304"/>
      <c r="BA118" s="304"/>
      <c r="BB118" s="304"/>
      <c r="BC118" s="304"/>
      <c r="BD118" s="304"/>
      <c r="BE118" s="304"/>
      <c r="BF118" s="304"/>
      <c r="BG118" s="304"/>
      <c r="BH118" s="304"/>
      <c r="BI118" s="304"/>
      <c r="BJ118" s="304"/>
      <c r="BK118" s="304"/>
      <c r="BL118" s="304"/>
      <c r="BM118" s="304"/>
      <c r="BN118" s="304"/>
      <c r="BO118" s="304"/>
    </row>
  </sheetData>
  <sheetProtection selectLockedCells="1" selectUnlockedCells="1"/>
  <mergeCells count="1032">
    <mergeCell ref="AH87:AM87"/>
    <mergeCell ref="U87:Z87"/>
    <mergeCell ref="U86:Z86"/>
    <mergeCell ref="AH86:AM86"/>
    <mergeCell ref="U109:Z109"/>
    <mergeCell ref="BT102:BW102"/>
    <mergeCell ref="BM102:BS102"/>
    <mergeCell ref="BA102:BF102"/>
    <mergeCell ref="AT102:AZ102"/>
    <mergeCell ref="AH102:AM102"/>
    <mergeCell ref="AA102:AG102"/>
    <mergeCell ref="U102:Z102"/>
    <mergeCell ref="A82:Q82"/>
    <mergeCell ref="AH82:AM82"/>
    <mergeCell ref="U82:Z82"/>
    <mergeCell ref="A96:Q96"/>
    <mergeCell ref="U96:Z96"/>
    <mergeCell ref="AA96:AG96"/>
    <mergeCell ref="AH96:AM96"/>
    <mergeCell ref="AT96:AZ96"/>
    <mergeCell ref="BA96:BF96"/>
    <mergeCell ref="AH100:AM100"/>
    <mergeCell ref="AT101:AZ101"/>
    <mergeCell ref="BA101:BF101"/>
    <mergeCell ref="BT92:BY92"/>
    <mergeCell ref="BT104:BY104"/>
    <mergeCell ref="BT84:BY84"/>
    <mergeCell ref="A102:Q102"/>
    <mergeCell ref="BA100:BF100"/>
    <mergeCell ref="BG100:BL100"/>
    <mergeCell ref="AA101:AG101"/>
    <mergeCell ref="AH101:AM101"/>
    <mergeCell ref="AN101:AS101"/>
    <mergeCell ref="A87:Q87"/>
    <mergeCell ref="U53:Z53"/>
    <mergeCell ref="A31:Q31"/>
    <mergeCell ref="U31:Z31"/>
    <mergeCell ref="AA31:AG31"/>
    <mergeCell ref="AH31:AM31"/>
    <mergeCell ref="A73:Q73"/>
    <mergeCell ref="A46:Q46"/>
    <mergeCell ref="U46:Z46"/>
    <mergeCell ref="AA46:AG46"/>
    <mergeCell ref="AH46:AM46"/>
    <mergeCell ref="AN46:AS46"/>
    <mergeCell ref="AT46:AZ46"/>
    <mergeCell ref="BA46:BF46"/>
    <mergeCell ref="A98:Q98"/>
    <mergeCell ref="U98:Z98"/>
    <mergeCell ref="AA98:AG98"/>
    <mergeCell ref="AH98:AM98"/>
    <mergeCell ref="AN98:AS98"/>
    <mergeCell ref="AT98:AZ98"/>
    <mergeCell ref="AA53:AG53"/>
    <mergeCell ref="AH53:AM53"/>
    <mergeCell ref="AN53:AS53"/>
    <mergeCell ref="A52:Q52"/>
    <mergeCell ref="A71:Q71"/>
    <mergeCell ref="U71:Z71"/>
    <mergeCell ref="AA85:AG85"/>
    <mergeCell ref="AH85:AM85"/>
    <mergeCell ref="U85:Z85"/>
    <mergeCell ref="AA78:AG78"/>
    <mergeCell ref="AA71:AG71"/>
    <mergeCell ref="A86:Q86"/>
    <mergeCell ref="AT71:AZ71"/>
    <mergeCell ref="BA71:BF71"/>
    <mergeCell ref="A78:Q78"/>
    <mergeCell ref="BT42:BY42"/>
    <mergeCell ref="A42:Q42"/>
    <mergeCell ref="U42:Z42"/>
    <mergeCell ref="AA42:AG42"/>
    <mergeCell ref="AH42:AM42"/>
    <mergeCell ref="AN42:AS42"/>
    <mergeCell ref="AT42:AZ42"/>
    <mergeCell ref="BA42:BF42"/>
    <mergeCell ref="BG42:BL42"/>
    <mergeCell ref="BM42:BS42"/>
    <mergeCell ref="A43:Q43"/>
    <mergeCell ref="BG71:BL71"/>
    <mergeCell ref="A67:Q67"/>
    <mergeCell ref="AA67:AG67"/>
    <mergeCell ref="AH67:AM67"/>
    <mergeCell ref="AT67:AZ67"/>
    <mergeCell ref="BA67:BF67"/>
    <mergeCell ref="U61:Z61"/>
    <mergeCell ref="AA61:AG61"/>
    <mergeCell ref="AH61:AM61"/>
    <mergeCell ref="AN61:AS61"/>
    <mergeCell ref="AT61:AZ61"/>
    <mergeCell ref="BA61:BF61"/>
    <mergeCell ref="BG61:BL61"/>
    <mergeCell ref="BA69:BF69"/>
    <mergeCell ref="BA62:BF62"/>
    <mergeCell ref="A68:Q68"/>
    <mergeCell ref="AN78:AS78"/>
    <mergeCell ref="AT78:AZ78"/>
    <mergeCell ref="BA78:BF78"/>
    <mergeCell ref="BG78:BL78"/>
    <mergeCell ref="BM78:BS78"/>
    <mergeCell ref="A79:Q79"/>
    <mergeCell ref="U79:Z79"/>
    <mergeCell ref="AA79:AG79"/>
    <mergeCell ref="AH79:AM79"/>
    <mergeCell ref="AN79:AS79"/>
    <mergeCell ref="AT79:AZ79"/>
    <mergeCell ref="BA79:BF79"/>
    <mergeCell ref="BG79:BL79"/>
    <mergeCell ref="BM79:BS79"/>
    <mergeCell ref="BM71:BS71"/>
    <mergeCell ref="AN72:AS72"/>
    <mergeCell ref="AT72:AZ72"/>
    <mergeCell ref="BA72:BF72"/>
    <mergeCell ref="BG72:BL72"/>
    <mergeCell ref="BM72:BS72"/>
    <mergeCell ref="A72:Q72"/>
    <mergeCell ref="U72:Z72"/>
    <mergeCell ref="AA72:AG72"/>
    <mergeCell ref="AH72:AM72"/>
    <mergeCell ref="AH71:AM71"/>
    <mergeCell ref="BM106:BS106"/>
    <mergeCell ref="BT43:BW43"/>
    <mergeCell ref="BT44:BW44"/>
    <mergeCell ref="AN43:AS43"/>
    <mergeCell ref="AT43:AZ43"/>
    <mergeCell ref="BA43:BF43"/>
    <mergeCell ref="BG43:BL43"/>
    <mergeCell ref="BM43:BS43"/>
    <mergeCell ref="A44:Q44"/>
    <mergeCell ref="U44:Z44"/>
    <mergeCell ref="AA44:AG44"/>
    <mergeCell ref="AH44:AM44"/>
    <mergeCell ref="AN44:AS44"/>
    <mergeCell ref="AT44:AZ44"/>
    <mergeCell ref="BA44:BF44"/>
    <mergeCell ref="BG44:BL44"/>
    <mergeCell ref="BM44:BS44"/>
    <mergeCell ref="U62:Z62"/>
    <mergeCell ref="BT58:BY58"/>
    <mergeCell ref="BT59:BY59"/>
    <mergeCell ref="BT54:BY54"/>
    <mergeCell ref="AA56:AG56"/>
    <mergeCell ref="AH56:AM56"/>
    <mergeCell ref="AN56:AS56"/>
    <mergeCell ref="AT56:AZ56"/>
    <mergeCell ref="BA56:BF56"/>
    <mergeCell ref="BG56:BL56"/>
    <mergeCell ref="BM56:BS56"/>
    <mergeCell ref="BT56:BY56"/>
    <mergeCell ref="BA55:BF55"/>
    <mergeCell ref="U68:Z68"/>
    <mergeCell ref="A53:Q53"/>
    <mergeCell ref="BM55:BS55"/>
    <mergeCell ref="AA54:AG54"/>
    <mergeCell ref="A109:Q109"/>
    <mergeCell ref="BG92:BL92"/>
    <mergeCell ref="BM92:BS92"/>
    <mergeCell ref="U111:Z111"/>
    <mergeCell ref="AA111:AG111"/>
    <mergeCell ref="AH111:AM111"/>
    <mergeCell ref="AN111:AS111"/>
    <mergeCell ref="AT111:AZ111"/>
    <mergeCell ref="BT78:BY78"/>
    <mergeCell ref="BT79:BY79"/>
    <mergeCell ref="BT112:BY112"/>
    <mergeCell ref="BT110:BY110"/>
    <mergeCell ref="BA108:BF108"/>
    <mergeCell ref="BG108:BL108"/>
    <mergeCell ref="BM108:BS108"/>
    <mergeCell ref="BA110:BF110"/>
    <mergeCell ref="BG110:BL110"/>
    <mergeCell ref="BM110:BS110"/>
    <mergeCell ref="BT108:BY108"/>
    <mergeCell ref="BA107:BF107"/>
    <mergeCell ref="BG107:BL107"/>
    <mergeCell ref="BM107:BS107"/>
    <mergeCell ref="BT100:BY100"/>
    <mergeCell ref="BT101:BY101"/>
    <mergeCell ref="BT105:BY105"/>
    <mergeCell ref="BT106:BY106"/>
    <mergeCell ref="BT89:BY89"/>
    <mergeCell ref="BA105:BF105"/>
    <mergeCell ref="BG105:BL105"/>
    <mergeCell ref="BT107:BY107"/>
    <mergeCell ref="BA106:BF106"/>
    <mergeCell ref="BG106:BL106"/>
    <mergeCell ref="BA92:BF92"/>
    <mergeCell ref="AN100:AS100"/>
    <mergeCell ref="AT100:AZ100"/>
    <mergeCell ref="U108:Z108"/>
    <mergeCell ref="AA108:AG108"/>
    <mergeCell ref="AH108:AM108"/>
    <mergeCell ref="AN108:AS108"/>
    <mergeCell ref="AT108:AZ108"/>
    <mergeCell ref="A110:Q110"/>
    <mergeCell ref="U110:Z110"/>
    <mergeCell ref="AA110:AG110"/>
    <mergeCell ref="AH110:AM110"/>
    <mergeCell ref="AN110:AS110"/>
    <mergeCell ref="AT110:AZ110"/>
    <mergeCell ref="A105:Q105"/>
    <mergeCell ref="U105:Z105"/>
    <mergeCell ref="AA105:AG105"/>
    <mergeCell ref="AH105:AM105"/>
    <mergeCell ref="AN105:AS105"/>
    <mergeCell ref="AT105:AZ105"/>
    <mergeCell ref="A106:Q106"/>
    <mergeCell ref="U106:Z106"/>
    <mergeCell ref="AA106:AG106"/>
    <mergeCell ref="AH106:AM106"/>
    <mergeCell ref="AN106:AS106"/>
    <mergeCell ref="AT106:AZ106"/>
    <mergeCell ref="A107:Q107"/>
    <mergeCell ref="U107:Z107"/>
    <mergeCell ref="AA107:AG107"/>
    <mergeCell ref="AH107:AM107"/>
    <mergeCell ref="AN107:AS107"/>
    <mergeCell ref="AT107:AZ107"/>
    <mergeCell ref="BG84:BL84"/>
    <mergeCell ref="AA109:AG109"/>
    <mergeCell ref="AH109:AM109"/>
    <mergeCell ref="BT71:BY71"/>
    <mergeCell ref="BT72:BY72"/>
    <mergeCell ref="A99:Q99"/>
    <mergeCell ref="U99:Z99"/>
    <mergeCell ref="AA99:AG99"/>
    <mergeCell ref="AH99:AM99"/>
    <mergeCell ref="AN99:AS99"/>
    <mergeCell ref="AT99:AZ99"/>
    <mergeCell ref="BA99:BF99"/>
    <mergeCell ref="BG99:BL99"/>
    <mergeCell ref="BM99:BS99"/>
    <mergeCell ref="BT99:BY99"/>
    <mergeCell ref="A91:Q91"/>
    <mergeCell ref="U91:Z91"/>
    <mergeCell ref="AA91:AG91"/>
    <mergeCell ref="AH91:AM91"/>
    <mergeCell ref="AN91:AS91"/>
    <mergeCell ref="AT91:AZ91"/>
    <mergeCell ref="BA91:BF91"/>
    <mergeCell ref="BG91:BL91"/>
    <mergeCell ref="BM91:BS91"/>
    <mergeCell ref="A92:Q92"/>
    <mergeCell ref="U92:Z92"/>
    <mergeCell ref="AA92:AG92"/>
    <mergeCell ref="BG90:BL90"/>
    <mergeCell ref="BM90:BS90"/>
    <mergeCell ref="AH92:AM92"/>
    <mergeCell ref="AN92:AS92"/>
    <mergeCell ref="AT92:AZ92"/>
    <mergeCell ref="BT64:BY64"/>
    <mergeCell ref="BT90:BY90"/>
    <mergeCell ref="BT91:BY91"/>
    <mergeCell ref="BA89:BF89"/>
    <mergeCell ref="BG89:BL89"/>
    <mergeCell ref="BM89:BS89"/>
    <mergeCell ref="AT73:AZ73"/>
    <mergeCell ref="A90:Q90"/>
    <mergeCell ref="U90:Z90"/>
    <mergeCell ref="AA90:AG90"/>
    <mergeCell ref="AH90:AM90"/>
    <mergeCell ref="AN90:AS90"/>
    <mergeCell ref="AT90:AZ90"/>
    <mergeCell ref="BA90:BF90"/>
    <mergeCell ref="BA73:BF73"/>
    <mergeCell ref="A80:Q80"/>
    <mergeCell ref="A81:Q81"/>
    <mergeCell ref="U80:Z80"/>
    <mergeCell ref="AA80:AG80"/>
    <mergeCell ref="U81:Z81"/>
    <mergeCell ref="AA81:AG81"/>
    <mergeCell ref="AH80:AM80"/>
    <mergeCell ref="AH81:AM81"/>
    <mergeCell ref="BM75:BS75"/>
    <mergeCell ref="BT88:BY88"/>
    <mergeCell ref="A84:Q84"/>
    <mergeCell ref="U84:Z84"/>
    <mergeCell ref="AA84:AG84"/>
    <mergeCell ref="AH84:AM84"/>
    <mergeCell ref="AN84:AS84"/>
    <mergeCell ref="AT84:AZ84"/>
    <mergeCell ref="BA84:BF84"/>
    <mergeCell ref="AH65:AM65"/>
    <mergeCell ref="AN65:AS65"/>
    <mergeCell ref="AT65:AZ65"/>
    <mergeCell ref="BA65:BF65"/>
    <mergeCell ref="BG65:BL65"/>
    <mergeCell ref="BM65:BS65"/>
    <mergeCell ref="A63:Q63"/>
    <mergeCell ref="U63:Z63"/>
    <mergeCell ref="AA63:AG63"/>
    <mergeCell ref="AH63:AM63"/>
    <mergeCell ref="AN63:AS63"/>
    <mergeCell ref="AT63:AZ63"/>
    <mergeCell ref="BA63:BF63"/>
    <mergeCell ref="BG63:BL63"/>
    <mergeCell ref="A64:Q64"/>
    <mergeCell ref="U64:Z64"/>
    <mergeCell ref="AA64:AG64"/>
    <mergeCell ref="AH64:AM64"/>
    <mergeCell ref="AN64:AS64"/>
    <mergeCell ref="AT64:AZ64"/>
    <mergeCell ref="BA64:BF64"/>
    <mergeCell ref="BG64:BL64"/>
    <mergeCell ref="BM64:BS64"/>
    <mergeCell ref="BM68:BS68"/>
    <mergeCell ref="AN71:AS71"/>
    <mergeCell ref="AA68:AG68"/>
    <mergeCell ref="AH68:AM68"/>
    <mergeCell ref="AN68:AS68"/>
    <mergeCell ref="AT68:AZ68"/>
    <mergeCell ref="AH78:AM78"/>
    <mergeCell ref="A34:Q34"/>
    <mergeCell ref="U34:Z34"/>
    <mergeCell ref="AA34:AG34"/>
    <mergeCell ref="BM63:BS63"/>
    <mergeCell ref="A61:Q61"/>
    <mergeCell ref="BM61:BS61"/>
    <mergeCell ref="BT49:BY49"/>
    <mergeCell ref="BT55:BY55"/>
    <mergeCell ref="BG55:BL55"/>
    <mergeCell ref="AN55:AS55"/>
    <mergeCell ref="AT49:AZ49"/>
    <mergeCell ref="BA49:BF49"/>
    <mergeCell ref="BG49:BL49"/>
    <mergeCell ref="BM49:BS49"/>
    <mergeCell ref="AT54:AZ54"/>
    <mergeCell ref="BA54:BF54"/>
    <mergeCell ref="BG54:BL54"/>
    <mergeCell ref="BM54:BS54"/>
    <mergeCell ref="BT52:BY52"/>
    <mergeCell ref="AT53:AZ53"/>
    <mergeCell ref="BA53:BF53"/>
    <mergeCell ref="BG53:BL53"/>
    <mergeCell ref="BM53:BS53"/>
    <mergeCell ref="BT53:BY53"/>
    <mergeCell ref="AT52:AZ52"/>
    <mergeCell ref="BA52:BF52"/>
    <mergeCell ref="BG52:BL52"/>
    <mergeCell ref="BM52:BS52"/>
    <mergeCell ref="BT50:BY50"/>
    <mergeCell ref="U57:Z57"/>
    <mergeCell ref="A49:Q49"/>
    <mergeCell ref="U49:Z49"/>
    <mergeCell ref="A32:Q32"/>
    <mergeCell ref="U32:Z32"/>
    <mergeCell ref="AA32:AG32"/>
    <mergeCell ref="AH32:AM32"/>
    <mergeCell ref="AN32:AS32"/>
    <mergeCell ref="AT32:AZ32"/>
    <mergeCell ref="BA32:BF32"/>
    <mergeCell ref="BG32:BL32"/>
    <mergeCell ref="BM32:BS32"/>
    <mergeCell ref="BT32:BY32"/>
    <mergeCell ref="AN29:AS29"/>
    <mergeCell ref="AT29:AZ29"/>
    <mergeCell ref="BA29:BF29"/>
    <mergeCell ref="BG29:BL29"/>
    <mergeCell ref="BM29:BS29"/>
    <mergeCell ref="BT29:BY29"/>
    <mergeCell ref="A30:Q30"/>
    <mergeCell ref="U30:Z30"/>
    <mergeCell ref="U33:Z33"/>
    <mergeCell ref="AA33:AG33"/>
    <mergeCell ref="AH33:AM33"/>
    <mergeCell ref="AN33:AS33"/>
    <mergeCell ref="AT33:AZ33"/>
    <mergeCell ref="BA33:BF33"/>
    <mergeCell ref="BG33:BL33"/>
    <mergeCell ref="BM33:BS33"/>
    <mergeCell ref="AA30:AG30"/>
    <mergeCell ref="AH30:AM30"/>
    <mergeCell ref="AN30:AS30"/>
    <mergeCell ref="AT30:AZ30"/>
    <mergeCell ref="BA30:BF30"/>
    <mergeCell ref="BG30:BL30"/>
    <mergeCell ref="BM30:BS30"/>
    <mergeCell ref="BT30:BY30"/>
    <mergeCell ref="AH52:AM52"/>
    <mergeCell ref="AN52:AS52"/>
    <mergeCell ref="U51:Z51"/>
    <mergeCell ref="BT33:BY33"/>
    <mergeCell ref="AA49:AG49"/>
    <mergeCell ref="AH49:AM49"/>
    <mergeCell ref="AN49:AS49"/>
    <mergeCell ref="BM46:BS46"/>
    <mergeCell ref="BT45:BY45"/>
    <mergeCell ref="BG46:BL46"/>
    <mergeCell ref="U52:Z52"/>
    <mergeCell ref="AA52:AG52"/>
    <mergeCell ref="BT51:BY51"/>
    <mergeCell ref="U43:Z43"/>
    <mergeCell ref="AA43:AG43"/>
    <mergeCell ref="AH43:AM43"/>
    <mergeCell ref="A59:Q59"/>
    <mergeCell ref="U59:Z59"/>
    <mergeCell ref="AA59:AG59"/>
    <mergeCell ref="BT60:BY60"/>
    <mergeCell ref="A62:Q62"/>
    <mergeCell ref="BA117:BF117"/>
    <mergeCell ref="BG117:BL117"/>
    <mergeCell ref="BM117:BS117"/>
    <mergeCell ref="BT117:BY117"/>
    <mergeCell ref="A118:BO118"/>
    <mergeCell ref="A55:Q55"/>
    <mergeCell ref="AA55:AG55"/>
    <mergeCell ref="AT55:AZ55"/>
    <mergeCell ref="AH55:AM55"/>
    <mergeCell ref="BA116:BF116"/>
    <mergeCell ref="BG116:BL116"/>
    <mergeCell ref="BM116:BS116"/>
    <mergeCell ref="BT116:BY116"/>
    <mergeCell ref="A117:Q117"/>
    <mergeCell ref="U117:Z117"/>
    <mergeCell ref="AA117:AG117"/>
    <mergeCell ref="AH117:AM117"/>
    <mergeCell ref="AN117:AS117"/>
    <mergeCell ref="AT117:AZ117"/>
    <mergeCell ref="BA115:BF115"/>
    <mergeCell ref="BG115:BL115"/>
    <mergeCell ref="BM115:BS115"/>
    <mergeCell ref="BT115:BY115"/>
    <mergeCell ref="A116:Q116"/>
    <mergeCell ref="U116:Z116"/>
    <mergeCell ref="BM67:BS67"/>
    <mergeCell ref="BT61:BY61"/>
    <mergeCell ref="AA116:AG116"/>
    <mergeCell ref="AH116:AM116"/>
    <mergeCell ref="AN116:AS116"/>
    <mergeCell ref="AT116:AZ116"/>
    <mergeCell ref="BA114:BF114"/>
    <mergeCell ref="BG114:BL114"/>
    <mergeCell ref="BM114:BS114"/>
    <mergeCell ref="BT114:BY114"/>
    <mergeCell ref="A115:Q115"/>
    <mergeCell ref="U115:Z115"/>
    <mergeCell ref="AA115:AG115"/>
    <mergeCell ref="AH115:AM115"/>
    <mergeCell ref="AN115:AS115"/>
    <mergeCell ref="AT115:AZ115"/>
    <mergeCell ref="A114:Q114"/>
    <mergeCell ref="U114:Z114"/>
    <mergeCell ref="AA114:AG114"/>
    <mergeCell ref="AH114:AM114"/>
    <mergeCell ref="AN114:AS114"/>
    <mergeCell ref="AT114:AZ114"/>
    <mergeCell ref="BT113:BY113"/>
    <mergeCell ref="BA111:BF111"/>
    <mergeCell ref="BG111:BL111"/>
    <mergeCell ref="BM111:BS111"/>
    <mergeCell ref="BT111:BY111"/>
    <mergeCell ref="A113:Q113"/>
    <mergeCell ref="U113:Z113"/>
    <mergeCell ref="AA113:AG113"/>
    <mergeCell ref="AH113:AM113"/>
    <mergeCell ref="AN113:AS113"/>
    <mergeCell ref="AT113:AZ113"/>
    <mergeCell ref="BA113:BF113"/>
    <mergeCell ref="BG113:BL113"/>
    <mergeCell ref="BM113:BS113"/>
    <mergeCell ref="BA112:BF112"/>
    <mergeCell ref="BG112:BL112"/>
    <mergeCell ref="BM112:BS112"/>
    <mergeCell ref="A112:Q112"/>
    <mergeCell ref="U112:Z112"/>
    <mergeCell ref="AA112:AG112"/>
    <mergeCell ref="AH112:AM112"/>
    <mergeCell ref="AN112:AS112"/>
    <mergeCell ref="AT112:AZ112"/>
    <mergeCell ref="A111:Q111"/>
    <mergeCell ref="A104:Q104"/>
    <mergeCell ref="U104:Z104"/>
    <mergeCell ref="AA104:AG104"/>
    <mergeCell ref="BM105:BS105"/>
    <mergeCell ref="AH104:AM104"/>
    <mergeCell ref="AN104:AS104"/>
    <mergeCell ref="U95:Z95"/>
    <mergeCell ref="AA95:AG95"/>
    <mergeCell ref="AH95:AM95"/>
    <mergeCell ref="AN95:AS95"/>
    <mergeCell ref="AT95:AZ95"/>
    <mergeCell ref="BA95:BF95"/>
    <mergeCell ref="BG95:BL95"/>
    <mergeCell ref="BM95:BS95"/>
    <mergeCell ref="AT104:AZ104"/>
    <mergeCell ref="BA104:BF104"/>
    <mergeCell ref="BG104:BL104"/>
    <mergeCell ref="BM104:BS104"/>
    <mergeCell ref="BA98:BF98"/>
    <mergeCell ref="BG98:BL98"/>
    <mergeCell ref="BM98:BS98"/>
    <mergeCell ref="A100:Q100"/>
    <mergeCell ref="U100:Z100"/>
    <mergeCell ref="AA100:AG100"/>
    <mergeCell ref="BG101:BL101"/>
    <mergeCell ref="BM101:BS101"/>
    <mergeCell ref="A103:Q103"/>
    <mergeCell ref="AH103:AM103"/>
    <mergeCell ref="U103:Z103"/>
    <mergeCell ref="BM100:BS100"/>
    <mergeCell ref="A101:Q101"/>
    <mergeCell ref="U101:Z101"/>
    <mergeCell ref="A108:Q108"/>
    <mergeCell ref="BM84:BS84"/>
    <mergeCell ref="A88:Q88"/>
    <mergeCell ref="U88:Z88"/>
    <mergeCell ref="AA88:AG88"/>
    <mergeCell ref="AH88:AM88"/>
    <mergeCell ref="AN88:AS88"/>
    <mergeCell ref="AT88:AZ88"/>
    <mergeCell ref="BA88:BF88"/>
    <mergeCell ref="BG88:BL88"/>
    <mergeCell ref="BM88:BS88"/>
    <mergeCell ref="BT76:BY76"/>
    <mergeCell ref="A77:Q77"/>
    <mergeCell ref="U77:Z77"/>
    <mergeCell ref="AA77:AG77"/>
    <mergeCell ref="AH77:AM77"/>
    <mergeCell ref="AN77:AS77"/>
    <mergeCell ref="AT77:AZ77"/>
    <mergeCell ref="BA77:BF77"/>
    <mergeCell ref="BG77:BL77"/>
    <mergeCell ref="BM77:BS77"/>
    <mergeCell ref="BT77:BY77"/>
    <mergeCell ref="A76:Q76"/>
    <mergeCell ref="U76:Z76"/>
    <mergeCell ref="AA76:AG76"/>
    <mergeCell ref="AH76:AM76"/>
    <mergeCell ref="AN76:AS76"/>
    <mergeCell ref="AT76:AZ76"/>
    <mergeCell ref="BA76:BF76"/>
    <mergeCell ref="BG76:BL76"/>
    <mergeCell ref="BM76:BS76"/>
    <mergeCell ref="U78:Z78"/>
    <mergeCell ref="BT69:BY69"/>
    <mergeCell ref="A70:Q70"/>
    <mergeCell ref="U70:Z70"/>
    <mergeCell ref="AA70:AG70"/>
    <mergeCell ref="AH70:AM70"/>
    <mergeCell ref="AN70:AS70"/>
    <mergeCell ref="AT70:AZ70"/>
    <mergeCell ref="BA70:BF70"/>
    <mergeCell ref="BG70:BL70"/>
    <mergeCell ref="BM70:BS70"/>
    <mergeCell ref="BT70:BY70"/>
    <mergeCell ref="A69:Q69"/>
    <mergeCell ref="U69:Z69"/>
    <mergeCell ref="AA69:AG69"/>
    <mergeCell ref="AH69:AM69"/>
    <mergeCell ref="AN69:AS69"/>
    <mergeCell ref="AT69:AZ69"/>
    <mergeCell ref="BG69:BL69"/>
    <mergeCell ref="BM69:BS69"/>
    <mergeCell ref="BT68:BY68"/>
    <mergeCell ref="A66:Q66"/>
    <mergeCell ref="AA66:AG66"/>
    <mergeCell ref="AH66:AM66"/>
    <mergeCell ref="AT66:AZ66"/>
    <mergeCell ref="BA66:BF66"/>
    <mergeCell ref="BM66:BS66"/>
    <mergeCell ref="BT66:BW66"/>
    <mergeCell ref="A60:Q60"/>
    <mergeCell ref="U60:Z60"/>
    <mergeCell ref="AA60:AG60"/>
    <mergeCell ref="AH60:AM60"/>
    <mergeCell ref="AN60:AS60"/>
    <mergeCell ref="AT60:AZ60"/>
    <mergeCell ref="BA60:BF60"/>
    <mergeCell ref="BG60:BL60"/>
    <mergeCell ref="BM62:BS62"/>
    <mergeCell ref="BT62:BY62"/>
    <mergeCell ref="AA62:AG62"/>
    <mergeCell ref="AH62:AM62"/>
    <mergeCell ref="AN62:AS62"/>
    <mergeCell ref="AT62:AZ62"/>
    <mergeCell ref="BA68:BF68"/>
    <mergeCell ref="BG68:BL68"/>
    <mergeCell ref="BG62:BL62"/>
    <mergeCell ref="BM60:BS60"/>
    <mergeCell ref="BT63:BY63"/>
    <mergeCell ref="U66:Z66"/>
    <mergeCell ref="U67:Z67"/>
    <mergeCell ref="A65:Q65"/>
    <mergeCell ref="U65:Z65"/>
    <mergeCell ref="AA65:AG65"/>
    <mergeCell ref="AH59:AM59"/>
    <mergeCell ref="AN59:AS59"/>
    <mergeCell ref="AT59:AZ59"/>
    <mergeCell ref="BA59:BF59"/>
    <mergeCell ref="BG59:BL59"/>
    <mergeCell ref="BM59:BS59"/>
    <mergeCell ref="A58:Q58"/>
    <mergeCell ref="U58:Z58"/>
    <mergeCell ref="AA58:AG58"/>
    <mergeCell ref="AH58:AM58"/>
    <mergeCell ref="AN58:AS58"/>
    <mergeCell ref="AT58:AZ58"/>
    <mergeCell ref="BA58:BF58"/>
    <mergeCell ref="BG58:BL58"/>
    <mergeCell ref="BM58:BS58"/>
    <mergeCell ref="AA51:AG51"/>
    <mergeCell ref="AH51:AM51"/>
    <mergeCell ref="AN51:AS51"/>
    <mergeCell ref="AT51:AZ51"/>
    <mergeCell ref="BA51:BF51"/>
    <mergeCell ref="BG51:BL51"/>
    <mergeCell ref="BM51:BS51"/>
    <mergeCell ref="A51:Q51"/>
    <mergeCell ref="U55:Z55"/>
    <mergeCell ref="A56:Q56"/>
    <mergeCell ref="AA57:AG57"/>
    <mergeCell ref="A57:Q57"/>
    <mergeCell ref="U56:Z56"/>
    <mergeCell ref="A54:Q54"/>
    <mergeCell ref="U54:Z54"/>
    <mergeCell ref="AH54:AM54"/>
    <mergeCell ref="AN54:AS54"/>
    <mergeCell ref="A50:Q50"/>
    <mergeCell ref="U50:Z50"/>
    <mergeCell ref="AA50:AG50"/>
    <mergeCell ref="AH50:AM50"/>
    <mergeCell ref="AN50:AS50"/>
    <mergeCell ref="AT50:AZ50"/>
    <mergeCell ref="BA50:BF50"/>
    <mergeCell ref="BG50:BL50"/>
    <mergeCell ref="BM50:BS50"/>
    <mergeCell ref="BT47:BY47"/>
    <mergeCell ref="A48:Q48"/>
    <mergeCell ref="U48:Z48"/>
    <mergeCell ref="AA48:AG48"/>
    <mergeCell ref="AH48:AM48"/>
    <mergeCell ref="AN48:AS48"/>
    <mergeCell ref="AT48:AZ48"/>
    <mergeCell ref="BA48:BF48"/>
    <mergeCell ref="BG48:BL48"/>
    <mergeCell ref="BM48:BS48"/>
    <mergeCell ref="BT48:BY48"/>
    <mergeCell ref="A47:Q47"/>
    <mergeCell ref="U47:Z47"/>
    <mergeCell ref="AA47:AG47"/>
    <mergeCell ref="AH47:AM47"/>
    <mergeCell ref="AN47:AS47"/>
    <mergeCell ref="AT47:AZ47"/>
    <mergeCell ref="BA47:BF47"/>
    <mergeCell ref="BG47:BL47"/>
    <mergeCell ref="BM47:BS47"/>
    <mergeCell ref="A45:Q45"/>
    <mergeCell ref="U45:Z45"/>
    <mergeCell ref="AA45:AG45"/>
    <mergeCell ref="AH45:AM45"/>
    <mergeCell ref="AN45:AS45"/>
    <mergeCell ref="AT45:AZ45"/>
    <mergeCell ref="BA45:BF45"/>
    <mergeCell ref="BG45:BL45"/>
    <mergeCell ref="BM45:BS45"/>
    <mergeCell ref="BT39:BY39"/>
    <mergeCell ref="A40:Q40"/>
    <mergeCell ref="U40:Z40"/>
    <mergeCell ref="AA40:AG40"/>
    <mergeCell ref="AH40:AM40"/>
    <mergeCell ref="AN40:AS40"/>
    <mergeCell ref="AT40:AZ40"/>
    <mergeCell ref="BA40:BF40"/>
    <mergeCell ref="BG40:BL40"/>
    <mergeCell ref="BM40:BS40"/>
    <mergeCell ref="BT40:BY40"/>
    <mergeCell ref="A39:Q39"/>
    <mergeCell ref="U39:Z39"/>
    <mergeCell ref="AA39:AG39"/>
    <mergeCell ref="AH39:AM39"/>
    <mergeCell ref="AN39:AS39"/>
    <mergeCell ref="AT39:AZ39"/>
    <mergeCell ref="BA39:BF39"/>
    <mergeCell ref="BG39:BL39"/>
    <mergeCell ref="BM39:BS39"/>
    <mergeCell ref="A41:Q41"/>
    <mergeCell ref="U41:Z41"/>
    <mergeCell ref="AA41:AG41"/>
    <mergeCell ref="BT36:BY36"/>
    <mergeCell ref="A38:Q38"/>
    <mergeCell ref="U38:Z38"/>
    <mergeCell ref="AA38:AG38"/>
    <mergeCell ref="AH38:AM38"/>
    <mergeCell ref="AN38:AS38"/>
    <mergeCell ref="AT38:AZ38"/>
    <mergeCell ref="BA38:BF38"/>
    <mergeCell ref="BG38:BL38"/>
    <mergeCell ref="BM38:BS38"/>
    <mergeCell ref="BT38:BY38"/>
    <mergeCell ref="A36:Q36"/>
    <mergeCell ref="U36:Z36"/>
    <mergeCell ref="AA36:AG36"/>
    <mergeCell ref="AH36:AM36"/>
    <mergeCell ref="AN36:AS36"/>
    <mergeCell ref="AT36:AZ36"/>
    <mergeCell ref="BA36:BF36"/>
    <mergeCell ref="BG36:BL36"/>
    <mergeCell ref="BM36:BS36"/>
    <mergeCell ref="A37:Q37"/>
    <mergeCell ref="U37:Z37"/>
    <mergeCell ref="AH37:AM37"/>
    <mergeCell ref="BT28:BY28"/>
    <mergeCell ref="A35:Q35"/>
    <mergeCell ref="U35:Z35"/>
    <mergeCell ref="AA35:AG35"/>
    <mergeCell ref="AH35:AM35"/>
    <mergeCell ref="AN35:AS35"/>
    <mergeCell ref="AT35:AZ35"/>
    <mergeCell ref="BA35:BF35"/>
    <mergeCell ref="BG35:BL35"/>
    <mergeCell ref="BM35:BS35"/>
    <mergeCell ref="BT35:BY35"/>
    <mergeCell ref="A28:Q28"/>
    <mergeCell ref="U28:Z28"/>
    <mergeCell ref="AA28:AG28"/>
    <mergeCell ref="AH28:AM28"/>
    <mergeCell ref="AN28:AS28"/>
    <mergeCell ref="AT28:AZ28"/>
    <mergeCell ref="BA28:BF28"/>
    <mergeCell ref="BG28:BL28"/>
    <mergeCell ref="BM28:BS28"/>
    <mergeCell ref="A29:Q29"/>
    <mergeCell ref="U29:Z29"/>
    <mergeCell ref="AA29:AG29"/>
    <mergeCell ref="AH29:AM29"/>
    <mergeCell ref="AH34:AM34"/>
    <mergeCell ref="AN34:AS34"/>
    <mergeCell ref="AT34:AZ34"/>
    <mergeCell ref="BA34:BF34"/>
    <mergeCell ref="BG34:BL34"/>
    <mergeCell ref="BM34:BS34"/>
    <mergeCell ref="BT34:BY34"/>
    <mergeCell ref="A33:Q33"/>
    <mergeCell ref="BT25:BY25"/>
    <mergeCell ref="A27:Q27"/>
    <mergeCell ref="U27:Z27"/>
    <mergeCell ref="AA27:AG27"/>
    <mergeCell ref="AH27:AM27"/>
    <mergeCell ref="AN27:AS27"/>
    <mergeCell ref="AT27:AZ27"/>
    <mergeCell ref="BA27:BF27"/>
    <mergeCell ref="BG27:BL27"/>
    <mergeCell ref="BM27:BS27"/>
    <mergeCell ref="BT27:BY27"/>
    <mergeCell ref="A25:Q25"/>
    <mergeCell ref="U25:Z25"/>
    <mergeCell ref="AA25:AG25"/>
    <mergeCell ref="AH25:AM25"/>
    <mergeCell ref="AN25:AS25"/>
    <mergeCell ref="AT25:AZ25"/>
    <mergeCell ref="BA25:BF25"/>
    <mergeCell ref="BG25:BL25"/>
    <mergeCell ref="BM25:BS25"/>
    <mergeCell ref="A26:Q26"/>
    <mergeCell ref="U26:Z26"/>
    <mergeCell ref="AA26:AG26"/>
    <mergeCell ref="AH26:AM26"/>
    <mergeCell ref="AN26:AS26"/>
    <mergeCell ref="AT26:AZ26"/>
    <mergeCell ref="BA26:BF26"/>
    <mergeCell ref="BG26:BL26"/>
    <mergeCell ref="BM26:BS26"/>
    <mergeCell ref="BT26:BY26"/>
    <mergeCell ref="BT23:BY23"/>
    <mergeCell ref="A24:Q24"/>
    <mergeCell ref="U24:Z24"/>
    <mergeCell ref="AA24:AG24"/>
    <mergeCell ref="AH24:AM24"/>
    <mergeCell ref="AN24:AS24"/>
    <mergeCell ref="AT24:AZ24"/>
    <mergeCell ref="BA24:BF24"/>
    <mergeCell ref="BG24:BL24"/>
    <mergeCell ref="BM24:BS24"/>
    <mergeCell ref="BT24:BY24"/>
    <mergeCell ref="A23:Q23"/>
    <mergeCell ref="U23:Z23"/>
    <mergeCell ref="AA23:AG23"/>
    <mergeCell ref="AH23:AM23"/>
    <mergeCell ref="AN23:AS23"/>
    <mergeCell ref="AT23:AZ23"/>
    <mergeCell ref="BA23:BF23"/>
    <mergeCell ref="BG23:BL23"/>
    <mergeCell ref="BM23:BS23"/>
    <mergeCell ref="BT21:BY21"/>
    <mergeCell ref="A22:Q22"/>
    <mergeCell ref="U22:Z22"/>
    <mergeCell ref="AA22:AG22"/>
    <mergeCell ref="AH22:AM22"/>
    <mergeCell ref="AN22:AS22"/>
    <mergeCell ref="AT22:AZ22"/>
    <mergeCell ref="BA22:BF22"/>
    <mergeCell ref="BG22:BL22"/>
    <mergeCell ref="BM22:BS22"/>
    <mergeCell ref="BT22:BY22"/>
    <mergeCell ref="A21:Q21"/>
    <mergeCell ref="U21:Z21"/>
    <mergeCell ref="AA21:AG21"/>
    <mergeCell ref="AH21:AM21"/>
    <mergeCell ref="AN21:AS21"/>
    <mergeCell ref="AT21:AZ21"/>
    <mergeCell ref="BA21:BF21"/>
    <mergeCell ref="BG21:BL21"/>
    <mergeCell ref="BM21:BS21"/>
    <mergeCell ref="BT19:BY19"/>
    <mergeCell ref="A20:Q20"/>
    <mergeCell ref="U20:Z20"/>
    <mergeCell ref="AA20:AG20"/>
    <mergeCell ref="AH20:AM20"/>
    <mergeCell ref="AN20:AS20"/>
    <mergeCell ref="AT20:AZ20"/>
    <mergeCell ref="BA20:BF20"/>
    <mergeCell ref="BG20:BL20"/>
    <mergeCell ref="BM20:BS20"/>
    <mergeCell ref="BT20:BY20"/>
    <mergeCell ref="A19:Q19"/>
    <mergeCell ref="U19:Z19"/>
    <mergeCell ref="AA19:AG19"/>
    <mergeCell ref="AH19:AM19"/>
    <mergeCell ref="AN19:AS19"/>
    <mergeCell ref="AT19:AZ19"/>
    <mergeCell ref="BA19:BF19"/>
    <mergeCell ref="BG19:BL19"/>
    <mergeCell ref="BM19:BS19"/>
    <mergeCell ref="BT17:BY17"/>
    <mergeCell ref="A18:Q18"/>
    <mergeCell ref="U18:Z18"/>
    <mergeCell ref="AA18:AG18"/>
    <mergeCell ref="AH18:AM18"/>
    <mergeCell ref="AN18:AS18"/>
    <mergeCell ref="AT18:AZ18"/>
    <mergeCell ref="BA18:BF18"/>
    <mergeCell ref="BG18:BL18"/>
    <mergeCell ref="BM18:BS18"/>
    <mergeCell ref="BT18:BY18"/>
    <mergeCell ref="A17:Q17"/>
    <mergeCell ref="U17:Z17"/>
    <mergeCell ref="AA17:AG17"/>
    <mergeCell ref="AH17:AM17"/>
    <mergeCell ref="AN17:AS17"/>
    <mergeCell ref="AT17:AZ17"/>
    <mergeCell ref="BA17:BF17"/>
    <mergeCell ref="BG17:BL17"/>
    <mergeCell ref="BM17:BS17"/>
    <mergeCell ref="BT15:BY15"/>
    <mergeCell ref="A16:Q16"/>
    <mergeCell ref="U16:Z16"/>
    <mergeCell ref="AA16:AG16"/>
    <mergeCell ref="AH16:AM16"/>
    <mergeCell ref="AN16:AS16"/>
    <mergeCell ref="AT16:AZ16"/>
    <mergeCell ref="BA16:BF16"/>
    <mergeCell ref="BG16:BL16"/>
    <mergeCell ref="BM16:BS16"/>
    <mergeCell ref="BT16:BY16"/>
    <mergeCell ref="A15:Q15"/>
    <mergeCell ref="U15:Z15"/>
    <mergeCell ref="AA15:AG15"/>
    <mergeCell ref="AH15:AM15"/>
    <mergeCell ref="AN15:AS15"/>
    <mergeCell ref="AT15:AZ15"/>
    <mergeCell ref="BA15:BF15"/>
    <mergeCell ref="BG15:BL15"/>
    <mergeCell ref="BM15:BS15"/>
    <mergeCell ref="BT13:BY13"/>
    <mergeCell ref="A14:Q14"/>
    <mergeCell ref="U14:Z14"/>
    <mergeCell ref="AA14:AG14"/>
    <mergeCell ref="AH14:AM14"/>
    <mergeCell ref="AN14:AS14"/>
    <mergeCell ref="AT14:AZ14"/>
    <mergeCell ref="BA14:BF14"/>
    <mergeCell ref="BG14:BL14"/>
    <mergeCell ref="BM14:BS14"/>
    <mergeCell ref="BT14:BY14"/>
    <mergeCell ref="A13:Q13"/>
    <mergeCell ref="U13:Z13"/>
    <mergeCell ref="AA13:AG13"/>
    <mergeCell ref="AH13:AM13"/>
    <mergeCell ref="AN13:AS13"/>
    <mergeCell ref="AT13:AZ13"/>
    <mergeCell ref="BA13:BF13"/>
    <mergeCell ref="BG13:BL13"/>
    <mergeCell ref="BM13:BS13"/>
    <mergeCell ref="BM9:BS9"/>
    <mergeCell ref="BT11:BY11"/>
    <mergeCell ref="A12:Q12"/>
    <mergeCell ref="U12:Z12"/>
    <mergeCell ref="AA12:AG12"/>
    <mergeCell ref="AH12:AM12"/>
    <mergeCell ref="AN12:AS12"/>
    <mergeCell ref="AT12:AZ12"/>
    <mergeCell ref="BA12:BF12"/>
    <mergeCell ref="BG12:BL12"/>
    <mergeCell ref="BM12:BS12"/>
    <mergeCell ref="BT12:BY12"/>
    <mergeCell ref="A11:Q11"/>
    <mergeCell ref="U11:Z11"/>
    <mergeCell ref="AA11:AG11"/>
    <mergeCell ref="AH11:AM11"/>
    <mergeCell ref="AN11:AS11"/>
    <mergeCell ref="AT11:AZ11"/>
    <mergeCell ref="BA11:BF11"/>
    <mergeCell ref="BG11:BL11"/>
    <mergeCell ref="BM11:BS11"/>
    <mergeCell ref="AH8:AM8"/>
    <mergeCell ref="AN8:AS8"/>
    <mergeCell ref="AT8:AZ8"/>
    <mergeCell ref="A7:Q7"/>
    <mergeCell ref="U7:Z7"/>
    <mergeCell ref="AA7:AG7"/>
    <mergeCell ref="AH7:AM7"/>
    <mergeCell ref="AN7:AS7"/>
    <mergeCell ref="AT7:AZ7"/>
    <mergeCell ref="BA8:BF8"/>
    <mergeCell ref="BG8:BL8"/>
    <mergeCell ref="BM8:BS8"/>
    <mergeCell ref="BT8:BY8"/>
    <mergeCell ref="BT9:BY9"/>
    <mergeCell ref="A10:Q10"/>
    <mergeCell ref="U10:Z10"/>
    <mergeCell ref="AA10:AG10"/>
    <mergeCell ref="AH10:AM10"/>
    <mergeCell ref="AN10:AS10"/>
    <mergeCell ref="AT10:AZ10"/>
    <mergeCell ref="BA10:BF10"/>
    <mergeCell ref="BG10:BL10"/>
    <mergeCell ref="BM10:BS10"/>
    <mergeCell ref="BT10:BY10"/>
    <mergeCell ref="A9:Q9"/>
    <mergeCell ref="U9:Z9"/>
    <mergeCell ref="AA9:AG9"/>
    <mergeCell ref="AH9:AM9"/>
    <mergeCell ref="AN9:AS9"/>
    <mergeCell ref="AT9:AZ9"/>
    <mergeCell ref="BA9:BF9"/>
    <mergeCell ref="BG9:BL9"/>
    <mergeCell ref="BT75:BY75"/>
    <mergeCell ref="A74:Q74"/>
    <mergeCell ref="U74:Z74"/>
    <mergeCell ref="AA74:AG74"/>
    <mergeCell ref="BM73:BS73"/>
    <mergeCell ref="AA73:AG73"/>
    <mergeCell ref="AH73:AM73"/>
    <mergeCell ref="AH5:AM6"/>
    <mergeCell ref="AN5:AS6"/>
    <mergeCell ref="AT5:BY5"/>
    <mergeCell ref="AT6:AZ6"/>
    <mergeCell ref="BA6:BF6"/>
    <mergeCell ref="BG6:BL6"/>
    <mergeCell ref="BM6:BS6"/>
    <mergeCell ref="BT6:BY6"/>
    <mergeCell ref="A1:BY1"/>
    <mergeCell ref="A2:BO2"/>
    <mergeCell ref="A3:Q6"/>
    <mergeCell ref="R3:R6"/>
    <mergeCell ref="S3:S6"/>
    <mergeCell ref="T3:T6"/>
    <mergeCell ref="U3:BY3"/>
    <mergeCell ref="U4:Z6"/>
    <mergeCell ref="AA4:BY4"/>
    <mergeCell ref="AA5:AG6"/>
    <mergeCell ref="BA7:BF7"/>
    <mergeCell ref="BG7:BL7"/>
    <mergeCell ref="BM7:BS7"/>
    <mergeCell ref="BT7:BY7"/>
    <mergeCell ref="A8:Q8"/>
    <mergeCell ref="U8:Z8"/>
    <mergeCell ref="AA8:AG8"/>
    <mergeCell ref="BM93:BS93"/>
    <mergeCell ref="AH74:AM74"/>
    <mergeCell ref="AN74:AS74"/>
    <mergeCell ref="AT74:AZ74"/>
    <mergeCell ref="BA74:BF74"/>
    <mergeCell ref="BG74:BL74"/>
    <mergeCell ref="BM74:BS74"/>
    <mergeCell ref="AA89:AG89"/>
    <mergeCell ref="AH89:AM89"/>
    <mergeCell ref="AN89:AS89"/>
    <mergeCell ref="AT89:AZ89"/>
    <mergeCell ref="A89:Q89"/>
    <mergeCell ref="U89:Z89"/>
    <mergeCell ref="BT73:BW73"/>
    <mergeCell ref="U73:Z73"/>
    <mergeCell ref="A83:Q83"/>
    <mergeCell ref="U83:Z83"/>
    <mergeCell ref="AA83:AG83"/>
    <mergeCell ref="AH83:AM83"/>
    <mergeCell ref="AT83:AZ83"/>
    <mergeCell ref="BA83:BF83"/>
    <mergeCell ref="BM83:BS83"/>
    <mergeCell ref="BT83:BW83"/>
    <mergeCell ref="BT74:BY74"/>
    <mergeCell ref="A75:Q75"/>
    <mergeCell ref="U75:Z75"/>
    <mergeCell ref="AA75:AG75"/>
    <mergeCell ref="AH75:AM75"/>
    <mergeCell ref="AN75:AS75"/>
    <mergeCell ref="AT75:AZ75"/>
    <mergeCell ref="BA75:BF75"/>
    <mergeCell ref="BG75:BL75"/>
    <mergeCell ref="A85:Q85"/>
    <mergeCell ref="BT93:BW93"/>
    <mergeCell ref="BT94:BW94"/>
    <mergeCell ref="BT98:BW98"/>
    <mergeCell ref="A94:Q94"/>
    <mergeCell ref="AA94:AG94"/>
    <mergeCell ref="AH94:AM94"/>
    <mergeCell ref="AT94:AZ94"/>
    <mergeCell ref="BA94:BF94"/>
    <mergeCell ref="BM94:BS94"/>
    <mergeCell ref="U94:Z94"/>
    <mergeCell ref="BT95:BY95"/>
    <mergeCell ref="A97:Q97"/>
    <mergeCell ref="U97:Z97"/>
    <mergeCell ref="AA97:AG97"/>
    <mergeCell ref="AH97:AM97"/>
    <mergeCell ref="AN97:AS97"/>
    <mergeCell ref="AT97:AZ97"/>
    <mergeCell ref="BA97:BF97"/>
    <mergeCell ref="BG97:BL97"/>
    <mergeCell ref="BM97:BS97"/>
    <mergeCell ref="BT97:BY97"/>
    <mergeCell ref="A95:Q95"/>
    <mergeCell ref="A93:Q93"/>
    <mergeCell ref="U93:Z93"/>
    <mergeCell ref="AA93:AG93"/>
    <mergeCell ref="AH93:AM93"/>
    <mergeCell ref="AN93:AS93"/>
    <mergeCell ref="AT93:AZ93"/>
    <mergeCell ref="BA93:BF93"/>
    <mergeCell ref="BG93:BL93"/>
    <mergeCell ref="BM96:BS96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55" orientation="portrait" r:id="rId1"/>
  <headerFooter alignWithMargins="0"/>
  <rowBreaks count="1" manualBreakCount="1">
    <brk id="52" max="7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view="pageBreakPreview" zoomScale="60" zoomScaleNormal="100" workbookViewId="0">
      <selection activeCell="A3" sqref="A3"/>
    </sheetView>
  </sheetViews>
  <sheetFormatPr defaultColWidth="9.140625" defaultRowHeight="15"/>
  <cols>
    <col min="1" max="1" width="31.28515625" style="15" customWidth="1"/>
    <col min="2" max="2" width="7.28515625" style="15" customWidth="1"/>
    <col min="3" max="5" width="13.7109375" style="15" customWidth="1"/>
    <col min="6" max="16384" width="9.140625" style="15"/>
  </cols>
  <sheetData>
    <row r="2" spans="1:5">
      <c r="A2" s="16" t="s">
        <v>173</v>
      </c>
    </row>
    <row r="4" spans="1:5" ht="42.75" customHeight="1">
      <c r="A4" s="328" t="s">
        <v>124</v>
      </c>
      <c r="B4" s="329" t="s">
        <v>46</v>
      </c>
      <c r="C4" s="329" t="s">
        <v>127</v>
      </c>
      <c r="D4" s="329"/>
      <c r="E4" s="329"/>
    </row>
    <row r="5" spans="1:5" ht="60.75" customHeight="1">
      <c r="A5" s="328"/>
      <c r="B5" s="329"/>
      <c r="C5" s="17" t="s">
        <v>128</v>
      </c>
      <c r="D5" s="17" t="s">
        <v>129</v>
      </c>
      <c r="E5" s="17" t="s">
        <v>130</v>
      </c>
    </row>
    <row r="6" spans="1:5" ht="15.75" thickBot="1">
      <c r="A6" s="18">
        <v>1</v>
      </c>
      <c r="B6" s="19">
        <v>2</v>
      </c>
      <c r="C6" s="19">
        <v>10</v>
      </c>
      <c r="D6" s="19">
        <v>11</v>
      </c>
      <c r="E6" s="19">
        <v>12</v>
      </c>
    </row>
    <row r="7" spans="1:5" ht="15.75" thickBot="1">
      <c r="A7" s="38"/>
      <c r="B7" s="29" t="s">
        <v>133</v>
      </c>
      <c r="C7" s="22"/>
      <c r="D7" s="22"/>
      <c r="E7" s="23"/>
    </row>
    <row r="8" spans="1:5" ht="15.75" thickBot="1">
      <c r="A8" s="38"/>
      <c r="B8" s="29" t="s">
        <v>133</v>
      </c>
      <c r="C8" s="25"/>
      <c r="D8" s="25"/>
      <c r="E8" s="26"/>
    </row>
    <row r="9" spans="1:5" ht="15.75" thickBot="1">
      <c r="A9" s="27" t="s">
        <v>139</v>
      </c>
      <c r="B9" s="36"/>
      <c r="C9" s="30"/>
      <c r="D9" s="30"/>
      <c r="E9" s="31"/>
    </row>
    <row r="27" spans="6:6">
      <c r="F27" s="15" t="s">
        <v>153</v>
      </c>
    </row>
  </sheetData>
  <mergeCells count="3">
    <mergeCell ref="A4:A5"/>
    <mergeCell ref="B4:B5"/>
    <mergeCell ref="C4:E4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4"/>
  <sheetViews>
    <sheetView view="pageBreakPreview" topLeftCell="A11" zoomScaleNormal="100" zoomScaleSheetLayoutView="100" workbookViewId="0">
      <selection activeCell="E13" sqref="E13"/>
    </sheetView>
  </sheetViews>
  <sheetFormatPr defaultColWidth="9.140625" defaultRowHeight="15"/>
  <cols>
    <col min="1" max="1" width="54.85546875" style="15" customWidth="1"/>
    <col min="2" max="2" width="7.28515625" style="15" customWidth="1"/>
    <col min="3" max="5" width="13.7109375" style="15" customWidth="1"/>
    <col min="6" max="16384" width="9.140625" style="15"/>
  </cols>
  <sheetData>
    <row r="2" spans="1:5">
      <c r="A2" s="16" t="s">
        <v>174</v>
      </c>
    </row>
    <row r="4" spans="1:5" ht="42.75" customHeight="1">
      <c r="A4" s="328" t="s">
        <v>124</v>
      </c>
      <c r="B4" s="329" t="s">
        <v>46</v>
      </c>
      <c r="C4" s="329" t="s">
        <v>127</v>
      </c>
      <c r="D4" s="329"/>
      <c r="E4" s="329"/>
    </row>
    <row r="5" spans="1:5" ht="60.75" customHeight="1">
      <c r="A5" s="328"/>
      <c r="B5" s="329"/>
      <c r="C5" s="17" t="s">
        <v>268</v>
      </c>
      <c r="D5" s="17" t="s">
        <v>272</v>
      </c>
      <c r="E5" s="17" t="s">
        <v>270</v>
      </c>
    </row>
    <row r="6" spans="1:5" ht="15.75" thickBot="1">
      <c r="A6" s="18">
        <v>1</v>
      </c>
      <c r="B6" s="19">
        <v>2</v>
      </c>
      <c r="C6" s="19">
        <v>10</v>
      </c>
      <c r="D6" s="19">
        <v>11</v>
      </c>
      <c r="E6" s="19">
        <v>12</v>
      </c>
    </row>
    <row r="7" spans="1:5" ht="55.5" customHeight="1" thickBot="1">
      <c r="A7" s="38" t="s">
        <v>284</v>
      </c>
      <c r="B7" s="29" t="s">
        <v>133</v>
      </c>
      <c r="C7" s="86">
        <f>133800+949500</f>
        <v>1083300</v>
      </c>
      <c r="D7" s="86"/>
      <c r="E7" s="87"/>
    </row>
    <row r="8" spans="1:5" ht="66.75" customHeight="1">
      <c r="A8" s="147" t="s">
        <v>285</v>
      </c>
      <c r="B8" s="19" t="s">
        <v>133</v>
      </c>
      <c r="C8" s="129">
        <f>692548+166282</f>
        <v>858830</v>
      </c>
      <c r="D8" s="129"/>
      <c r="E8" s="148"/>
    </row>
    <row r="9" spans="1:5" ht="60">
      <c r="A9" s="130" t="s">
        <v>286</v>
      </c>
      <c r="B9" s="139" t="s">
        <v>133</v>
      </c>
      <c r="C9" s="88">
        <f>988218+449189</f>
        <v>1437407</v>
      </c>
      <c r="D9" s="88"/>
      <c r="E9" s="88"/>
    </row>
    <row r="10" spans="1:5" ht="45.75" customHeight="1">
      <c r="A10" s="130" t="s">
        <v>300</v>
      </c>
      <c r="B10" s="160"/>
      <c r="C10" s="88">
        <f>27132.8+97014</f>
        <v>124146.8</v>
      </c>
      <c r="D10" s="88"/>
      <c r="E10" s="88"/>
    </row>
    <row r="11" spans="1:5" ht="33" customHeight="1">
      <c r="A11" s="130" t="s">
        <v>307</v>
      </c>
      <c r="B11" s="160"/>
      <c r="C11" s="88">
        <v>79000</v>
      </c>
      <c r="D11" s="88"/>
      <c r="E11" s="88"/>
    </row>
    <row r="12" spans="1:5" ht="75.75" customHeight="1">
      <c r="A12" s="130" t="s">
        <v>308</v>
      </c>
      <c r="B12" s="139"/>
      <c r="C12" s="88">
        <v>30000</v>
      </c>
      <c r="D12" s="88"/>
      <c r="E12" s="88"/>
    </row>
    <row r="13" spans="1:5" ht="81.75" customHeight="1">
      <c r="A13" s="130" t="s">
        <v>309</v>
      </c>
      <c r="B13" s="216"/>
      <c r="C13" s="88">
        <v>1500000</v>
      </c>
      <c r="D13" s="88"/>
      <c r="E13" s="88"/>
    </row>
    <row r="14" spans="1:5" ht="15.75" thickBot="1">
      <c r="A14" s="27" t="s">
        <v>139</v>
      </c>
      <c r="B14" s="149"/>
      <c r="C14" s="150">
        <f>SUM(C7:C12)+C13</f>
        <v>5112683.8</v>
      </c>
      <c r="D14" s="150">
        <f>SUM(D7:D8)</f>
        <v>0</v>
      </c>
      <c r="E14" s="150">
        <f>SUM(E7:E8)</f>
        <v>0</v>
      </c>
    </row>
  </sheetData>
  <mergeCells count="3">
    <mergeCell ref="A4:A5"/>
    <mergeCell ref="B4:B5"/>
    <mergeCell ref="C4:E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view="pageBreakPreview" zoomScaleNormal="100" zoomScaleSheetLayoutView="100" workbookViewId="0">
      <selection activeCell="A2" sqref="A2"/>
    </sheetView>
  </sheetViews>
  <sheetFormatPr defaultColWidth="9.140625" defaultRowHeight="15"/>
  <cols>
    <col min="1" max="1" width="31.28515625" style="15" customWidth="1"/>
    <col min="2" max="2" width="7.28515625" style="15" customWidth="1"/>
    <col min="3" max="5" width="13.7109375" style="15" customWidth="1"/>
    <col min="6" max="16384" width="9.140625" style="15"/>
  </cols>
  <sheetData>
    <row r="2" spans="1:5">
      <c r="A2" s="16" t="s">
        <v>154</v>
      </c>
    </row>
    <row r="4" spans="1:5" ht="42.75" customHeight="1">
      <c r="A4" s="328" t="s">
        <v>124</v>
      </c>
      <c r="B4" s="329" t="s">
        <v>46</v>
      </c>
      <c r="C4" s="329" t="s">
        <v>127</v>
      </c>
      <c r="D4" s="329"/>
      <c r="E4" s="329"/>
    </row>
    <row r="5" spans="1:5" ht="60.75" customHeight="1">
      <c r="A5" s="328"/>
      <c r="B5" s="329"/>
      <c r="C5" s="17" t="s">
        <v>128</v>
      </c>
      <c r="D5" s="17" t="s">
        <v>129</v>
      </c>
      <c r="E5" s="17" t="s">
        <v>130</v>
      </c>
    </row>
    <row r="6" spans="1:5" ht="15.75" thickBot="1">
      <c r="A6" s="18">
        <v>1</v>
      </c>
      <c r="B6" s="19">
        <v>2</v>
      </c>
      <c r="C6" s="19">
        <v>10</v>
      </c>
      <c r="D6" s="19">
        <v>11</v>
      </c>
      <c r="E6" s="19">
        <v>12</v>
      </c>
    </row>
    <row r="7" spans="1:5" ht="15.75" thickBot="1">
      <c r="A7" s="38"/>
      <c r="B7" s="29" t="s">
        <v>133</v>
      </c>
      <c r="C7" s="22"/>
      <c r="D7" s="22"/>
      <c r="E7" s="23"/>
    </row>
    <row r="8" spans="1:5" ht="15.75" thickBot="1">
      <c r="A8" s="38"/>
      <c r="B8" s="29" t="s">
        <v>133</v>
      </c>
      <c r="C8" s="25"/>
      <c r="D8" s="25"/>
      <c r="E8" s="26"/>
    </row>
    <row r="9" spans="1:5" ht="15.75" thickBot="1">
      <c r="A9" s="27" t="s">
        <v>139</v>
      </c>
      <c r="B9" s="36"/>
      <c r="C9" s="30"/>
      <c r="D9" s="30"/>
      <c r="E9" s="31"/>
    </row>
  </sheetData>
  <mergeCells count="3">
    <mergeCell ref="A4:A5"/>
    <mergeCell ref="B4:B5"/>
    <mergeCell ref="C4:E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97"/>
  <sheetViews>
    <sheetView showGridLines="0" view="pageBreakPreview" topLeftCell="A82" zoomScale="87" zoomScaleNormal="100" zoomScaleSheetLayoutView="87" workbookViewId="0">
      <selection activeCell="CQ49" sqref="CQ49"/>
    </sheetView>
  </sheetViews>
  <sheetFormatPr defaultColWidth="1.7109375" defaultRowHeight="12.75"/>
  <cols>
    <col min="1" max="16" width="1.42578125" style="4" customWidth="1"/>
    <col min="17" max="17" width="3.42578125" style="4" customWidth="1"/>
    <col min="18" max="18" width="7.28515625" style="13" customWidth="1"/>
    <col min="19" max="19" width="8.42578125" style="4" customWidth="1"/>
    <col min="20" max="20" width="13" style="4" customWidth="1"/>
    <col min="21" max="25" width="1.7109375" style="4" customWidth="1"/>
    <col min="26" max="26" width="6.140625" style="4" customWidth="1"/>
    <col min="27" max="32" width="1.7109375" style="4" customWidth="1"/>
    <col min="33" max="33" width="4.5703125" style="4" customWidth="1"/>
    <col min="34" max="36" width="1.42578125" style="4" customWidth="1"/>
    <col min="37" max="37" width="1.42578125" style="14" customWidth="1"/>
    <col min="38" max="38" width="1.42578125" style="4" customWidth="1"/>
    <col min="39" max="39" width="5.28515625" style="4" customWidth="1"/>
    <col min="40" max="52" width="1.42578125" style="4" customWidth="1"/>
    <col min="53" max="64" width="1.7109375" style="4" customWidth="1"/>
    <col min="65" max="71" width="1.42578125" style="4" customWidth="1"/>
    <col min="72" max="74" width="1.28515625" style="4" customWidth="1"/>
    <col min="75" max="75" width="1" style="4" customWidth="1"/>
    <col min="76" max="77" width="1.28515625" style="4" hidden="1" customWidth="1"/>
    <col min="78" max="78" width="1.7109375" style="4"/>
    <col min="79" max="84" width="1.28515625" style="4" customWidth="1"/>
    <col min="85" max="256" width="1.7109375" style="4"/>
    <col min="257" max="273" width="1.42578125" style="4" customWidth="1"/>
    <col min="274" max="274" width="7.28515625" style="4" customWidth="1"/>
    <col min="275" max="275" width="8.42578125" style="4" customWidth="1"/>
    <col min="276" max="276" width="6.140625" style="4" customWidth="1"/>
    <col min="277" max="281" width="1.7109375" style="4" customWidth="1"/>
    <col min="282" max="282" width="4.5703125" style="4" customWidth="1"/>
    <col min="283" max="288" width="1.7109375" style="4" customWidth="1"/>
    <col min="289" max="289" width="4.5703125" style="4" customWidth="1"/>
    <col min="290" max="294" width="1.42578125" style="4" customWidth="1"/>
    <col min="295" max="295" width="5.28515625" style="4" customWidth="1"/>
    <col min="296" max="308" width="1.42578125" style="4" customWidth="1"/>
    <col min="309" max="320" width="1.7109375" style="4" customWidth="1"/>
    <col min="321" max="327" width="1.42578125" style="4" customWidth="1"/>
    <col min="328" max="330" width="1.28515625" style="4" customWidth="1"/>
    <col min="331" max="331" width="1" style="4" customWidth="1"/>
    <col min="332" max="333" width="0" style="4" hidden="1" customWidth="1"/>
    <col min="334" max="334" width="1.7109375" style="4"/>
    <col min="335" max="340" width="1.28515625" style="4" customWidth="1"/>
    <col min="341" max="512" width="1.7109375" style="4"/>
    <col min="513" max="529" width="1.42578125" style="4" customWidth="1"/>
    <col min="530" max="530" width="7.28515625" style="4" customWidth="1"/>
    <col min="531" max="531" width="8.42578125" style="4" customWidth="1"/>
    <col min="532" max="532" width="6.140625" style="4" customWidth="1"/>
    <col min="533" max="537" width="1.7109375" style="4" customWidth="1"/>
    <col min="538" max="538" width="4.5703125" style="4" customWidth="1"/>
    <col min="539" max="544" width="1.7109375" style="4" customWidth="1"/>
    <col min="545" max="545" width="4.5703125" style="4" customWidth="1"/>
    <col min="546" max="550" width="1.42578125" style="4" customWidth="1"/>
    <col min="551" max="551" width="5.28515625" style="4" customWidth="1"/>
    <col min="552" max="564" width="1.42578125" style="4" customWidth="1"/>
    <col min="565" max="576" width="1.7109375" style="4" customWidth="1"/>
    <col min="577" max="583" width="1.42578125" style="4" customWidth="1"/>
    <col min="584" max="586" width="1.28515625" style="4" customWidth="1"/>
    <col min="587" max="587" width="1" style="4" customWidth="1"/>
    <col min="588" max="589" width="0" style="4" hidden="1" customWidth="1"/>
    <col min="590" max="590" width="1.7109375" style="4"/>
    <col min="591" max="596" width="1.28515625" style="4" customWidth="1"/>
    <col min="597" max="768" width="1.7109375" style="4"/>
    <col min="769" max="785" width="1.42578125" style="4" customWidth="1"/>
    <col min="786" max="786" width="7.28515625" style="4" customWidth="1"/>
    <col min="787" max="787" width="8.42578125" style="4" customWidth="1"/>
    <col min="788" max="788" width="6.140625" style="4" customWidth="1"/>
    <col min="789" max="793" width="1.7109375" style="4" customWidth="1"/>
    <col min="794" max="794" width="4.5703125" style="4" customWidth="1"/>
    <col min="795" max="800" width="1.7109375" style="4" customWidth="1"/>
    <col min="801" max="801" width="4.5703125" style="4" customWidth="1"/>
    <col min="802" max="806" width="1.42578125" style="4" customWidth="1"/>
    <col min="807" max="807" width="5.28515625" style="4" customWidth="1"/>
    <col min="808" max="820" width="1.42578125" style="4" customWidth="1"/>
    <col min="821" max="832" width="1.7109375" style="4" customWidth="1"/>
    <col min="833" max="839" width="1.42578125" style="4" customWidth="1"/>
    <col min="840" max="842" width="1.28515625" style="4" customWidth="1"/>
    <col min="843" max="843" width="1" style="4" customWidth="1"/>
    <col min="844" max="845" width="0" style="4" hidden="1" customWidth="1"/>
    <col min="846" max="846" width="1.7109375" style="4"/>
    <col min="847" max="852" width="1.28515625" style="4" customWidth="1"/>
    <col min="853" max="1024" width="1.7109375" style="4"/>
    <col min="1025" max="1041" width="1.42578125" style="4" customWidth="1"/>
    <col min="1042" max="1042" width="7.28515625" style="4" customWidth="1"/>
    <col min="1043" max="1043" width="8.42578125" style="4" customWidth="1"/>
    <col min="1044" max="1044" width="6.140625" style="4" customWidth="1"/>
    <col min="1045" max="1049" width="1.7109375" style="4" customWidth="1"/>
    <col min="1050" max="1050" width="4.5703125" style="4" customWidth="1"/>
    <col min="1051" max="1056" width="1.7109375" style="4" customWidth="1"/>
    <col min="1057" max="1057" width="4.5703125" style="4" customWidth="1"/>
    <col min="1058" max="1062" width="1.42578125" style="4" customWidth="1"/>
    <col min="1063" max="1063" width="5.28515625" style="4" customWidth="1"/>
    <col min="1064" max="1076" width="1.42578125" style="4" customWidth="1"/>
    <col min="1077" max="1088" width="1.7109375" style="4" customWidth="1"/>
    <col min="1089" max="1095" width="1.42578125" style="4" customWidth="1"/>
    <col min="1096" max="1098" width="1.28515625" style="4" customWidth="1"/>
    <col min="1099" max="1099" width="1" style="4" customWidth="1"/>
    <col min="1100" max="1101" width="0" style="4" hidden="1" customWidth="1"/>
    <col min="1102" max="1102" width="1.7109375" style="4"/>
    <col min="1103" max="1108" width="1.28515625" style="4" customWidth="1"/>
    <col min="1109" max="1280" width="1.7109375" style="4"/>
    <col min="1281" max="1297" width="1.42578125" style="4" customWidth="1"/>
    <col min="1298" max="1298" width="7.28515625" style="4" customWidth="1"/>
    <col min="1299" max="1299" width="8.42578125" style="4" customWidth="1"/>
    <col min="1300" max="1300" width="6.140625" style="4" customWidth="1"/>
    <col min="1301" max="1305" width="1.7109375" style="4" customWidth="1"/>
    <col min="1306" max="1306" width="4.5703125" style="4" customWidth="1"/>
    <col min="1307" max="1312" width="1.7109375" style="4" customWidth="1"/>
    <col min="1313" max="1313" width="4.5703125" style="4" customWidth="1"/>
    <col min="1314" max="1318" width="1.42578125" style="4" customWidth="1"/>
    <col min="1319" max="1319" width="5.28515625" style="4" customWidth="1"/>
    <col min="1320" max="1332" width="1.42578125" style="4" customWidth="1"/>
    <col min="1333" max="1344" width="1.7109375" style="4" customWidth="1"/>
    <col min="1345" max="1351" width="1.42578125" style="4" customWidth="1"/>
    <col min="1352" max="1354" width="1.28515625" style="4" customWidth="1"/>
    <col min="1355" max="1355" width="1" style="4" customWidth="1"/>
    <col min="1356" max="1357" width="0" style="4" hidden="1" customWidth="1"/>
    <col min="1358" max="1358" width="1.7109375" style="4"/>
    <col min="1359" max="1364" width="1.28515625" style="4" customWidth="1"/>
    <col min="1365" max="1536" width="1.7109375" style="4"/>
    <col min="1537" max="1553" width="1.42578125" style="4" customWidth="1"/>
    <col min="1554" max="1554" width="7.28515625" style="4" customWidth="1"/>
    <col min="1555" max="1555" width="8.42578125" style="4" customWidth="1"/>
    <col min="1556" max="1556" width="6.140625" style="4" customWidth="1"/>
    <col min="1557" max="1561" width="1.7109375" style="4" customWidth="1"/>
    <col min="1562" max="1562" width="4.5703125" style="4" customWidth="1"/>
    <col min="1563" max="1568" width="1.7109375" style="4" customWidth="1"/>
    <col min="1569" max="1569" width="4.5703125" style="4" customWidth="1"/>
    <col min="1570" max="1574" width="1.42578125" style="4" customWidth="1"/>
    <col min="1575" max="1575" width="5.28515625" style="4" customWidth="1"/>
    <col min="1576" max="1588" width="1.42578125" style="4" customWidth="1"/>
    <col min="1589" max="1600" width="1.7109375" style="4" customWidth="1"/>
    <col min="1601" max="1607" width="1.42578125" style="4" customWidth="1"/>
    <col min="1608" max="1610" width="1.28515625" style="4" customWidth="1"/>
    <col min="1611" max="1611" width="1" style="4" customWidth="1"/>
    <col min="1612" max="1613" width="0" style="4" hidden="1" customWidth="1"/>
    <col min="1614" max="1614" width="1.7109375" style="4"/>
    <col min="1615" max="1620" width="1.28515625" style="4" customWidth="1"/>
    <col min="1621" max="1792" width="1.7109375" style="4"/>
    <col min="1793" max="1809" width="1.42578125" style="4" customWidth="1"/>
    <col min="1810" max="1810" width="7.28515625" style="4" customWidth="1"/>
    <col min="1811" max="1811" width="8.42578125" style="4" customWidth="1"/>
    <col min="1812" max="1812" width="6.140625" style="4" customWidth="1"/>
    <col min="1813" max="1817" width="1.7109375" style="4" customWidth="1"/>
    <col min="1818" max="1818" width="4.5703125" style="4" customWidth="1"/>
    <col min="1819" max="1824" width="1.7109375" style="4" customWidth="1"/>
    <col min="1825" max="1825" width="4.5703125" style="4" customWidth="1"/>
    <col min="1826" max="1830" width="1.42578125" style="4" customWidth="1"/>
    <col min="1831" max="1831" width="5.28515625" style="4" customWidth="1"/>
    <col min="1832" max="1844" width="1.42578125" style="4" customWidth="1"/>
    <col min="1845" max="1856" width="1.7109375" style="4" customWidth="1"/>
    <col min="1857" max="1863" width="1.42578125" style="4" customWidth="1"/>
    <col min="1864" max="1866" width="1.28515625" style="4" customWidth="1"/>
    <col min="1867" max="1867" width="1" style="4" customWidth="1"/>
    <col min="1868" max="1869" width="0" style="4" hidden="1" customWidth="1"/>
    <col min="1870" max="1870" width="1.7109375" style="4"/>
    <col min="1871" max="1876" width="1.28515625" style="4" customWidth="1"/>
    <col min="1877" max="2048" width="1.7109375" style="4"/>
    <col min="2049" max="2065" width="1.42578125" style="4" customWidth="1"/>
    <col min="2066" max="2066" width="7.28515625" style="4" customWidth="1"/>
    <col min="2067" max="2067" width="8.42578125" style="4" customWidth="1"/>
    <col min="2068" max="2068" width="6.140625" style="4" customWidth="1"/>
    <col min="2069" max="2073" width="1.7109375" style="4" customWidth="1"/>
    <col min="2074" max="2074" width="4.5703125" style="4" customWidth="1"/>
    <col min="2075" max="2080" width="1.7109375" style="4" customWidth="1"/>
    <col min="2081" max="2081" width="4.5703125" style="4" customWidth="1"/>
    <col min="2082" max="2086" width="1.42578125" style="4" customWidth="1"/>
    <col min="2087" max="2087" width="5.28515625" style="4" customWidth="1"/>
    <col min="2088" max="2100" width="1.42578125" style="4" customWidth="1"/>
    <col min="2101" max="2112" width="1.7109375" style="4" customWidth="1"/>
    <col min="2113" max="2119" width="1.42578125" style="4" customWidth="1"/>
    <col min="2120" max="2122" width="1.28515625" style="4" customWidth="1"/>
    <col min="2123" max="2123" width="1" style="4" customWidth="1"/>
    <col min="2124" max="2125" width="0" style="4" hidden="1" customWidth="1"/>
    <col min="2126" max="2126" width="1.7109375" style="4"/>
    <col min="2127" max="2132" width="1.28515625" style="4" customWidth="1"/>
    <col min="2133" max="2304" width="1.7109375" style="4"/>
    <col min="2305" max="2321" width="1.42578125" style="4" customWidth="1"/>
    <col min="2322" max="2322" width="7.28515625" style="4" customWidth="1"/>
    <col min="2323" max="2323" width="8.42578125" style="4" customWidth="1"/>
    <col min="2324" max="2324" width="6.140625" style="4" customWidth="1"/>
    <col min="2325" max="2329" width="1.7109375" style="4" customWidth="1"/>
    <col min="2330" max="2330" width="4.5703125" style="4" customWidth="1"/>
    <col min="2331" max="2336" width="1.7109375" style="4" customWidth="1"/>
    <col min="2337" max="2337" width="4.5703125" style="4" customWidth="1"/>
    <col min="2338" max="2342" width="1.42578125" style="4" customWidth="1"/>
    <col min="2343" max="2343" width="5.28515625" style="4" customWidth="1"/>
    <col min="2344" max="2356" width="1.42578125" style="4" customWidth="1"/>
    <col min="2357" max="2368" width="1.7109375" style="4" customWidth="1"/>
    <col min="2369" max="2375" width="1.42578125" style="4" customWidth="1"/>
    <col min="2376" max="2378" width="1.28515625" style="4" customWidth="1"/>
    <col min="2379" max="2379" width="1" style="4" customWidth="1"/>
    <col min="2380" max="2381" width="0" style="4" hidden="1" customWidth="1"/>
    <col min="2382" max="2382" width="1.7109375" style="4"/>
    <col min="2383" max="2388" width="1.28515625" style="4" customWidth="1"/>
    <col min="2389" max="2560" width="1.7109375" style="4"/>
    <col min="2561" max="2577" width="1.42578125" style="4" customWidth="1"/>
    <col min="2578" max="2578" width="7.28515625" style="4" customWidth="1"/>
    <col min="2579" max="2579" width="8.42578125" style="4" customWidth="1"/>
    <col min="2580" max="2580" width="6.140625" style="4" customWidth="1"/>
    <col min="2581" max="2585" width="1.7109375" style="4" customWidth="1"/>
    <col min="2586" max="2586" width="4.5703125" style="4" customWidth="1"/>
    <col min="2587" max="2592" width="1.7109375" style="4" customWidth="1"/>
    <col min="2593" max="2593" width="4.5703125" style="4" customWidth="1"/>
    <col min="2594" max="2598" width="1.42578125" style="4" customWidth="1"/>
    <col min="2599" max="2599" width="5.28515625" style="4" customWidth="1"/>
    <col min="2600" max="2612" width="1.42578125" style="4" customWidth="1"/>
    <col min="2613" max="2624" width="1.7109375" style="4" customWidth="1"/>
    <col min="2625" max="2631" width="1.42578125" style="4" customWidth="1"/>
    <col min="2632" max="2634" width="1.28515625" style="4" customWidth="1"/>
    <col min="2635" max="2635" width="1" style="4" customWidth="1"/>
    <col min="2636" max="2637" width="0" style="4" hidden="1" customWidth="1"/>
    <col min="2638" max="2638" width="1.7109375" style="4"/>
    <col min="2639" max="2644" width="1.28515625" style="4" customWidth="1"/>
    <col min="2645" max="2816" width="1.7109375" style="4"/>
    <col min="2817" max="2833" width="1.42578125" style="4" customWidth="1"/>
    <col min="2834" max="2834" width="7.28515625" style="4" customWidth="1"/>
    <col min="2835" max="2835" width="8.42578125" style="4" customWidth="1"/>
    <col min="2836" max="2836" width="6.140625" style="4" customWidth="1"/>
    <col min="2837" max="2841" width="1.7109375" style="4" customWidth="1"/>
    <col min="2842" max="2842" width="4.5703125" style="4" customWidth="1"/>
    <col min="2843" max="2848" width="1.7109375" style="4" customWidth="1"/>
    <col min="2849" max="2849" width="4.5703125" style="4" customWidth="1"/>
    <col min="2850" max="2854" width="1.42578125" style="4" customWidth="1"/>
    <col min="2855" max="2855" width="5.28515625" style="4" customWidth="1"/>
    <col min="2856" max="2868" width="1.42578125" style="4" customWidth="1"/>
    <col min="2869" max="2880" width="1.7109375" style="4" customWidth="1"/>
    <col min="2881" max="2887" width="1.42578125" style="4" customWidth="1"/>
    <col min="2888" max="2890" width="1.28515625" style="4" customWidth="1"/>
    <col min="2891" max="2891" width="1" style="4" customWidth="1"/>
    <col min="2892" max="2893" width="0" style="4" hidden="1" customWidth="1"/>
    <col min="2894" max="2894" width="1.7109375" style="4"/>
    <col min="2895" max="2900" width="1.28515625" style="4" customWidth="1"/>
    <col min="2901" max="3072" width="1.7109375" style="4"/>
    <col min="3073" max="3089" width="1.42578125" style="4" customWidth="1"/>
    <col min="3090" max="3090" width="7.28515625" style="4" customWidth="1"/>
    <col min="3091" max="3091" width="8.42578125" style="4" customWidth="1"/>
    <col min="3092" max="3092" width="6.140625" style="4" customWidth="1"/>
    <col min="3093" max="3097" width="1.7109375" style="4" customWidth="1"/>
    <col min="3098" max="3098" width="4.5703125" style="4" customWidth="1"/>
    <col min="3099" max="3104" width="1.7109375" style="4" customWidth="1"/>
    <col min="3105" max="3105" width="4.5703125" style="4" customWidth="1"/>
    <col min="3106" max="3110" width="1.42578125" style="4" customWidth="1"/>
    <col min="3111" max="3111" width="5.28515625" style="4" customWidth="1"/>
    <col min="3112" max="3124" width="1.42578125" style="4" customWidth="1"/>
    <col min="3125" max="3136" width="1.7109375" style="4" customWidth="1"/>
    <col min="3137" max="3143" width="1.42578125" style="4" customWidth="1"/>
    <col min="3144" max="3146" width="1.28515625" style="4" customWidth="1"/>
    <col min="3147" max="3147" width="1" style="4" customWidth="1"/>
    <col min="3148" max="3149" width="0" style="4" hidden="1" customWidth="1"/>
    <col min="3150" max="3150" width="1.7109375" style="4"/>
    <col min="3151" max="3156" width="1.28515625" style="4" customWidth="1"/>
    <col min="3157" max="3328" width="1.7109375" style="4"/>
    <col min="3329" max="3345" width="1.42578125" style="4" customWidth="1"/>
    <col min="3346" max="3346" width="7.28515625" style="4" customWidth="1"/>
    <col min="3347" max="3347" width="8.42578125" style="4" customWidth="1"/>
    <col min="3348" max="3348" width="6.140625" style="4" customWidth="1"/>
    <col min="3349" max="3353" width="1.7109375" style="4" customWidth="1"/>
    <col min="3354" max="3354" width="4.5703125" style="4" customWidth="1"/>
    <col min="3355" max="3360" width="1.7109375" style="4" customWidth="1"/>
    <col min="3361" max="3361" width="4.5703125" style="4" customWidth="1"/>
    <col min="3362" max="3366" width="1.42578125" style="4" customWidth="1"/>
    <col min="3367" max="3367" width="5.28515625" style="4" customWidth="1"/>
    <col min="3368" max="3380" width="1.42578125" style="4" customWidth="1"/>
    <col min="3381" max="3392" width="1.7109375" style="4" customWidth="1"/>
    <col min="3393" max="3399" width="1.42578125" style="4" customWidth="1"/>
    <col min="3400" max="3402" width="1.28515625" style="4" customWidth="1"/>
    <col min="3403" max="3403" width="1" style="4" customWidth="1"/>
    <col min="3404" max="3405" width="0" style="4" hidden="1" customWidth="1"/>
    <col min="3406" max="3406" width="1.7109375" style="4"/>
    <col min="3407" max="3412" width="1.28515625" style="4" customWidth="1"/>
    <col min="3413" max="3584" width="1.7109375" style="4"/>
    <col min="3585" max="3601" width="1.42578125" style="4" customWidth="1"/>
    <col min="3602" max="3602" width="7.28515625" style="4" customWidth="1"/>
    <col min="3603" max="3603" width="8.42578125" style="4" customWidth="1"/>
    <col min="3604" max="3604" width="6.140625" style="4" customWidth="1"/>
    <col min="3605" max="3609" width="1.7109375" style="4" customWidth="1"/>
    <col min="3610" max="3610" width="4.5703125" style="4" customWidth="1"/>
    <col min="3611" max="3616" width="1.7109375" style="4" customWidth="1"/>
    <col min="3617" max="3617" width="4.5703125" style="4" customWidth="1"/>
    <col min="3618" max="3622" width="1.42578125" style="4" customWidth="1"/>
    <col min="3623" max="3623" width="5.28515625" style="4" customWidth="1"/>
    <col min="3624" max="3636" width="1.42578125" style="4" customWidth="1"/>
    <col min="3637" max="3648" width="1.7109375" style="4" customWidth="1"/>
    <col min="3649" max="3655" width="1.42578125" style="4" customWidth="1"/>
    <col min="3656" max="3658" width="1.28515625" style="4" customWidth="1"/>
    <col min="3659" max="3659" width="1" style="4" customWidth="1"/>
    <col min="3660" max="3661" width="0" style="4" hidden="1" customWidth="1"/>
    <col min="3662" max="3662" width="1.7109375" style="4"/>
    <col min="3663" max="3668" width="1.28515625" style="4" customWidth="1"/>
    <col min="3669" max="3840" width="1.7109375" style="4"/>
    <col min="3841" max="3857" width="1.42578125" style="4" customWidth="1"/>
    <col min="3858" max="3858" width="7.28515625" style="4" customWidth="1"/>
    <col min="3859" max="3859" width="8.42578125" style="4" customWidth="1"/>
    <col min="3860" max="3860" width="6.140625" style="4" customWidth="1"/>
    <col min="3861" max="3865" width="1.7109375" style="4" customWidth="1"/>
    <col min="3866" max="3866" width="4.5703125" style="4" customWidth="1"/>
    <col min="3867" max="3872" width="1.7109375" style="4" customWidth="1"/>
    <col min="3873" max="3873" width="4.5703125" style="4" customWidth="1"/>
    <col min="3874" max="3878" width="1.42578125" style="4" customWidth="1"/>
    <col min="3879" max="3879" width="5.28515625" style="4" customWidth="1"/>
    <col min="3880" max="3892" width="1.42578125" style="4" customWidth="1"/>
    <col min="3893" max="3904" width="1.7109375" style="4" customWidth="1"/>
    <col min="3905" max="3911" width="1.42578125" style="4" customWidth="1"/>
    <col min="3912" max="3914" width="1.28515625" style="4" customWidth="1"/>
    <col min="3915" max="3915" width="1" style="4" customWidth="1"/>
    <col min="3916" max="3917" width="0" style="4" hidden="1" customWidth="1"/>
    <col min="3918" max="3918" width="1.7109375" style="4"/>
    <col min="3919" max="3924" width="1.28515625" style="4" customWidth="1"/>
    <col min="3925" max="4096" width="1.7109375" style="4"/>
    <col min="4097" max="4113" width="1.42578125" style="4" customWidth="1"/>
    <col min="4114" max="4114" width="7.28515625" style="4" customWidth="1"/>
    <col min="4115" max="4115" width="8.42578125" style="4" customWidth="1"/>
    <col min="4116" max="4116" width="6.140625" style="4" customWidth="1"/>
    <col min="4117" max="4121" width="1.7109375" style="4" customWidth="1"/>
    <col min="4122" max="4122" width="4.5703125" style="4" customWidth="1"/>
    <col min="4123" max="4128" width="1.7109375" style="4" customWidth="1"/>
    <col min="4129" max="4129" width="4.5703125" style="4" customWidth="1"/>
    <col min="4130" max="4134" width="1.42578125" style="4" customWidth="1"/>
    <col min="4135" max="4135" width="5.28515625" style="4" customWidth="1"/>
    <col min="4136" max="4148" width="1.42578125" style="4" customWidth="1"/>
    <col min="4149" max="4160" width="1.7109375" style="4" customWidth="1"/>
    <col min="4161" max="4167" width="1.42578125" style="4" customWidth="1"/>
    <col min="4168" max="4170" width="1.28515625" style="4" customWidth="1"/>
    <col min="4171" max="4171" width="1" style="4" customWidth="1"/>
    <col min="4172" max="4173" width="0" style="4" hidden="1" customWidth="1"/>
    <col min="4174" max="4174" width="1.7109375" style="4"/>
    <col min="4175" max="4180" width="1.28515625" style="4" customWidth="1"/>
    <col min="4181" max="4352" width="1.7109375" style="4"/>
    <col min="4353" max="4369" width="1.42578125" style="4" customWidth="1"/>
    <col min="4370" max="4370" width="7.28515625" style="4" customWidth="1"/>
    <col min="4371" max="4371" width="8.42578125" style="4" customWidth="1"/>
    <col min="4372" max="4372" width="6.140625" style="4" customWidth="1"/>
    <col min="4373" max="4377" width="1.7109375" style="4" customWidth="1"/>
    <col min="4378" max="4378" width="4.5703125" style="4" customWidth="1"/>
    <col min="4379" max="4384" width="1.7109375" style="4" customWidth="1"/>
    <col min="4385" max="4385" width="4.5703125" style="4" customWidth="1"/>
    <col min="4386" max="4390" width="1.42578125" style="4" customWidth="1"/>
    <col min="4391" max="4391" width="5.28515625" style="4" customWidth="1"/>
    <col min="4392" max="4404" width="1.42578125" style="4" customWidth="1"/>
    <col min="4405" max="4416" width="1.7109375" style="4" customWidth="1"/>
    <col min="4417" max="4423" width="1.42578125" style="4" customWidth="1"/>
    <col min="4424" max="4426" width="1.28515625" style="4" customWidth="1"/>
    <col min="4427" max="4427" width="1" style="4" customWidth="1"/>
    <col min="4428" max="4429" width="0" style="4" hidden="1" customWidth="1"/>
    <col min="4430" max="4430" width="1.7109375" style="4"/>
    <col min="4431" max="4436" width="1.28515625" style="4" customWidth="1"/>
    <col min="4437" max="4608" width="1.7109375" style="4"/>
    <col min="4609" max="4625" width="1.42578125" style="4" customWidth="1"/>
    <col min="4626" max="4626" width="7.28515625" style="4" customWidth="1"/>
    <col min="4627" max="4627" width="8.42578125" style="4" customWidth="1"/>
    <col min="4628" max="4628" width="6.140625" style="4" customWidth="1"/>
    <col min="4629" max="4633" width="1.7109375" style="4" customWidth="1"/>
    <col min="4634" max="4634" width="4.5703125" style="4" customWidth="1"/>
    <col min="4635" max="4640" width="1.7109375" style="4" customWidth="1"/>
    <col min="4641" max="4641" width="4.5703125" style="4" customWidth="1"/>
    <col min="4642" max="4646" width="1.42578125" style="4" customWidth="1"/>
    <col min="4647" max="4647" width="5.28515625" style="4" customWidth="1"/>
    <col min="4648" max="4660" width="1.42578125" style="4" customWidth="1"/>
    <col min="4661" max="4672" width="1.7109375" style="4" customWidth="1"/>
    <col min="4673" max="4679" width="1.42578125" style="4" customWidth="1"/>
    <col min="4680" max="4682" width="1.28515625" style="4" customWidth="1"/>
    <col min="4683" max="4683" width="1" style="4" customWidth="1"/>
    <col min="4684" max="4685" width="0" style="4" hidden="1" customWidth="1"/>
    <col min="4686" max="4686" width="1.7109375" style="4"/>
    <col min="4687" max="4692" width="1.28515625" style="4" customWidth="1"/>
    <col min="4693" max="4864" width="1.7109375" style="4"/>
    <col min="4865" max="4881" width="1.42578125" style="4" customWidth="1"/>
    <col min="4882" max="4882" width="7.28515625" style="4" customWidth="1"/>
    <col min="4883" max="4883" width="8.42578125" style="4" customWidth="1"/>
    <col min="4884" max="4884" width="6.140625" style="4" customWidth="1"/>
    <col min="4885" max="4889" width="1.7109375" style="4" customWidth="1"/>
    <col min="4890" max="4890" width="4.5703125" style="4" customWidth="1"/>
    <col min="4891" max="4896" width="1.7109375" style="4" customWidth="1"/>
    <col min="4897" max="4897" width="4.5703125" style="4" customWidth="1"/>
    <col min="4898" max="4902" width="1.42578125" style="4" customWidth="1"/>
    <col min="4903" max="4903" width="5.28515625" style="4" customWidth="1"/>
    <col min="4904" max="4916" width="1.42578125" style="4" customWidth="1"/>
    <col min="4917" max="4928" width="1.7109375" style="4" customWidth="1"/>
    <col min="4929" max="4935" width="1.42578125" style="4" customWidth="1"/>
    <col min="4936" max="4938" width="1.28515625" style="4" customWidth="1"/>
    <col min="4939" max="4939" width="1" style="4" customWidth="1"/>
    <col min="4940" max="4941" width="0" style="4" hidden="1" customWidth="1"/>
    <col min="4942" max="4942" width="1.7109375" style="4"/>
    <col min="4943" max="4948" width="1.28515625" style="4" customWidth="1"/>
    <col min="4949" max="5120" width="1.7109375" style="4"/>
    <col min="5121" max="5137" width="1.42578125" style="4" customWidth="1"/>
    <col min="5138" max="5138" width="7.28515625" style="4" customWidth="1"/>
    <col min="5139" max="5139" width="8.42578125" style="4" customWidth="1"/>
    <col min="5140" max="5140" width="6.140625" style="4" customWidth="1"/>
    <col min="5141" max="5145" width="1.7109375" style="4" customWidth="1"/>
    <col min="5146" max="5146" width="4.5703125" style="4" customWidth="1"/>
    <col min="5147" max="5152" width="1.7109375" style="4" customWidth="1"/>
    <col min="5153" max="5153" width="4.5703125" style="4" customWidth="1"/>
    <col min="5154" max="5158" width="1.42578125" style="4" customWidth="1"/>
    <col min="5159" max="5159" width="5.28515625" style="4" customWidth="1"/>
    <col min="5160" max="5172" width="1.42578125" style="4" customWidth="1"/>
    <col min="5173" max="5184" width="1.7109375" style="4" customWidth="1"/>
    <col min="5185" max="5191" width="1.42578125" style="4" customWidth="1"/>
    <col min="5192" max="5194" width="1.28515625" style="4" customWidth="1"/>
    <col min="5195" max="5195" width="1" style="4" customWidth="1"/>
    <col min="5196" max="5197" width="0" style="4" hidden="1" customWidth="1"/>
    <col min="5198" max="5198" width="1.7109375" style="4"/>
    <col min="5199" max="5204" width="1.28515625" style="4" customWidth="1"/>
    <col min="5205" max="5376" width="1.7109375" style="4"/>
    <col min="5377" max="5393" width="1.42578125" style="4" customWidth="1"/>
    <col min="5394" max="5394" width="7.28515625" style="4" customWidth="1"/>
    <col min="5395" max="5395" width="8.42578125" style="4" customWidth="1"/>
    <col min="5396" max="5396" width="6.140625" style="4" customWidth="1"/>
    <col min="5397" max="5401" width="1.7109375" style="4" customWidth="1"/>
    <col min="5402" max="5402" width="4.5703125" style="4" customWidth="1"/>
    <col min="5403" max="5408" width="1.7109375" style="4" customWidth="1"/>
    <col min="5409" max="5409" width="4.5703125" style="4" customWidth="1"/>
    <col min="5410" max="5414" width="1.42578125" style="4" customWidth="1"/>
    <col min="5415" max="5415" width="5.28515625" style="4" customWidth="1"/>
    <col min="5416" max="5428" width="1.42578125" style="4" customWidth="1"/>
    <col min="5429" max="5440" width="1.7109375" style="4" customWidth="1"/>
    <col min="5441" max="5447" width="1.42578125" style="4" customWidth="1"/>
    <col min="5448" max="5450" width="1.28515625" style="4" customWidth="1"/>
    <col min="5451" max="5451" width="1" style="4" customWidth="1"/>
    <col min="5452" max="5453" width="0" style="4" hidden="1" customWidth="1"/>
    <col min="5454" max="5454" width="1.7109375" style="4"/>
    <col min="5455" max="5460" width="1.28515625" style="4" customWidth="1"/>
    <col min="5461" max="5632" width="1.7109375" style="4"/>
    <col min="5633" max="5649" width="1.42578125" style="4" customWidth="1"/>
    <col min="5650" max="5650" width="7.28515625" style="4" customWidth="1"/>
    <col min="5651" max="5651" width="8.42578125" style="4" customWidth="1"/>
    <col min="5652" max="5652" width="6.140625" style="4" customWidth="1"/>
    <col min="5653" max="5657" width="1.7109375" style="4" customWidth="1"/>
    <col min="5658" max="5658" width="4.5703125" style="4" customWidth="1"/>
    <col min="5659" max="5664" width="1.7109375" style="4" customWidth="1"/>
    <col min="5665" max="5665" width="4.5703125" style="4" customWidth="1"/>
    <col min="5666" max="5670" width="1.42578125" style="4" customWidth="1"/>
    <col min="5671" max="5671" width="5.28515625" style="4" customWidth="1"/>
    <col min="5672" max="5684" width="1.42578125" style="4" customWidth="1"/>
    <col min="5685" max="5696" width="1.7109375" style="4" customWidth="1"/>
    <col min="5697" max="5703" width="1.42578125" style="4" customWidth="1"/>
    <col min="5704" max="5706" width="1.28515625" style="4" customWidth="1"/>
    <col min="5707" max="5707" width="1" style="4" customWidth="1"/>
    <col min="5708" max="5709" width="0" style="4" hidden="1" customWidth="1"/>
    <col min="5710" max="5710" width="1.7109375" style="4"/>
    <col min="5711" max="5716" width="1.28515625" style="4" customWidth="1"/>
    <col min="5717" max="5888" width="1.7109375" style="4"/>
    <col min="5889" max="5905" width="1.42578125" style="4" customWidth="1"/>
    <col min="5906" max="5906" width="7.28515625" style="4" customWidth="1"/>
    <col min="5907" max="5907" width="8.42578125" style="4" customWidth="1"/>
    <col min="5908" max="5908" width="6.140625" style="4" customWidth="1"/>
    <col min="5909" max="5913" width="1.7109375" style="4" customWidth="1"/>
    <col min="5914" max="5914" width="4.5703125" style="4" customWidth="1"/>
    <col min="5915" max="5920" width="1.7109375" style="4" customWidth="1"/>
    <col min="5921" max="5921" width="4.5703125" style="4" customWidth="1"/>
    <col min="5922" max="5926" width="1.42578125" style="4" customWidth="1"/>
    <col min="5927" max="5927" width="5.28515625" style="4" customWidth="1"/>
    <col min="5928" max="5940" width="1.42578125" style="4" customWidth="1"/>
    <col min="5941" max="5952" width="1.7109375" style="4" customWidth="1"/>
    <col min="5953" max="5959" width="1.42578125" style="4" customWidth="1"/>
    <col min="5960" max="5962" width="1.28515625" style="4" customWidth="1"/>
    <col min="5963" max="5963" width="1" style="4" customWidth="1"/>
    <col min="5964" max="5965" width="0" style="4" hidden="1" customWidth="1"/>
    <col min="5966" max="5966" width="1.7109375" style="4"/>
    <col min="5967" max="5972" width="1.28515625" style="4" customWidth="1"/>
    <col min="5973" max="6144" width="1.7109375" style="4"/>
    <col min="6145" max="6161" width="1.42578125" style="4" customWidth="1"/>
    <col min="6162" max="6162" width="7.28515625" style="4" customWidth="1"/>
    <col min="6163" max="6163" width="8.42578125" style="4" customWidth="1"/>
    <col min="6164" max="6164" width="6.140625" style="4" customWidth="1"/>
    <col min="6165" max="6169" width="1.7109375" style="4" customWidth="1"/>
    <col min="6170" max="6170" width="4.5703125" style="4" customWidth="1"/>
    <col min="6171" max="6176" width="1.7109375" style="4" customWidth="1"/>
    <col min="6177" max="6177" width="4.5703125" style="4" customWidth="1"/>
    <col min="6178" max="6182" width="1.42578125" style="4" customWidth="1"/>
    <col min="6183" max="6183" width="5.28515625" style="4" customWidth="1"/>
    <col min="6184" max="6196" width="1.42578125" style="4" customWidth="1"/>
    <col min="6197" max="6208" width="1.7109375" style="4" customWidth="1"/>
    <col min="6209" max="6215" width="1.42578125" style="4" customWidth="1"/>
    <col min="6216" max="6218" width="1.28515625" style="4" customWidth="1"/>
    <col min="6219" max="6219" width="1" style="4" customWidth="1"/>
    <col min="6220" max="6221" width="0" style="4" hidden="1" customWidth="1"/>
    <col min="6222" max="6222" width="1.7109375" style="4"/>
    <col min="6223" max="6228" width="1.28515625" style="4" customWidth="1"/>
    <col min="6229" max="6400" width="1.7109375" style="4"/>
    <col min="6401" max="6417" width="1.42578125" style="4" customWidth="1"/>
    <col min="6418" max="6418" width="7.28515625" style="4" customWidth="1"/>
    <col min="6419" max="6419" width="8.42578125" style="4" customWidth="1"/>
    <col min="6420" max="6420" width="6.140625" style="4" customWidth="1"/>
    <col min="6421" max="6425" width="1.7109375" style="4" customWidth="1"/>
    <col min="6426" max="6426" width="4.5703125" style="4" customWidth="1"/>
    <col min="6427" max="6432" width="1.7109375" style="4" customWidth="1"/>
    <col min="6433" max="6433" width="4.5703125" style="4" customWidth="1"/>
    <col min="6434" max="6438" width="1.42578125" style="4" customWidth="1"/>
    <col min="6439" max="6439" width="5.28515625" style="4" customWidth="1"/>
    <col min="6440" max="6452" width="1.42578125" style="4" customWidth="1"/>
    <col min="6453" max="6464" width="1.7109375" style="4" customWidth="1"/>
    <col min="6465" max="6471" width="1.42578125" style="4" customWidth="1"/>
    <col min="6472" max="6474" width="1.28515625" style="4" customWidth="1"/>
    <col min="6475" max="6475" width="1" style="4" customWidth="1"/>
    <col min="6476" max="6477" width="0" style="4" hidden="1" customWidth="1"/>
    <col min="6478" max="6478" width="1.7109375" style="4"/>
    <col min="6479" max="6484" width="1.28515625" style="4" customWidth="1"/>
    <col min="6485" max="6656" width="1.7109375" style="4"/>
    <col min="6657" max="6673" width="1.42578125" style="4" customWidth="1"/>
    <col min="6674" max="6674" width="7.28515625" style="4" customWidth="1"/>
    <col min="6675" max="6675" width="8.42578125" style="4" customWidth="1"/>
    <col min="6676" max="6676" width="6.140625" style="4" customWidth="1"/>
    <col min="6677" max="6681" width="1.7109375" style="4" customWidth="1"/>
    <col min="6682" max="6682" width="4.5703125" style="4" customWidth="1"/>
    <col min="6683" max="6688" width="1.7109375" style="4" customWidth="1"/>
    <col min="6689" max="6689" width="4.5703125" style="4" customWidth="1"/>
    <col min="6690" max="6694" width="1.42578125" style="4" customWidth="1"/>
    <col min="6695" max="6695" width="5.28515625" style="4" customWidth="1"/>
    <col min="6696" max="6708" width="1.42578125" style="4" customWidth="1"/>
    <col min="6709" max="6720" width="1.7109375" style="4" customWidth="1"/>
    <col min="6721" max="6727" width="1.42578125" style="4" customWidth="1"/>
    <col min="6728" max="6730" width="1.28515625" style="4" customWidth="1"/>
    <col min="6731" max="6731" width="1" style="4" customWidth="1"/>
    <col min="6732" max="6733" width="0" style="4" hidden="1" customWidth="1"/>
    <col min="6734" max="6734" width="1.7109375" style="4"/>
    <col min="6735" max="6740" width="1.28515625" style="4" customWidth="1"/>
    <col min="6741" max="6912" width="1.7109375" style="4"/>
    <col min="6913" max="6929" width="1.42578125" style="4" customWidth="1"/>
    <col min="6930" max="6930" width="7.28515625" style="4" customWidth="1"/>
    <col min="6931" max="6931" width="8.42578125" style="4" customWidth="1"/>
    <col min="6932" max="6932" width="6.140625" style="4" customWidth="1"/>
    <col min="6933" max="6937" width="1.7109375" style="4" customWidth="1"/>
    <col min="6938" max="6938" width="4.5703125" style="4" customWidth="1"/>
    <col min="6939" max="6944" width="1.7109375" style="4" customWidth="1"/>
    <col min="6945" max="6945" width="4.5703125" style="4" customWidth="1"/>
    <col min="6946" max="6950" width="1.42578125" style="4" customWidth="1"/>
    <col min="6951" max="6951" width="5.28515625" style="4" customWidth="1"/>
    <col min="6952" max="6964" width="1.42578125" style="4" customWidth="1"/>
    <col min="6965" max="6976" width="1.7109375" style="4" customWidth="1"/>
    <col min="6977" max="6983" width="1.42578125" style="4" customWidth="1"/>
    <col min="6984" max="6986" width="1.28515625" style="4" customWidth="1"/>
    <col min="6987" max="6987" width="1" style="4" customWidth="1"/>
    <col min="6988" max="6989" width="0" style="4" hidden="1" customWidth="1"/>
    <col min="6990" max="6990" width="1.7109375" style="4"/>
    <col min="6991" max="6996" width="1.28515625" style="4" customWidth="1"/>
    <col min="6997" max="7168" width="1.7109375" style="4"/>
    <col min="7169" max="7185" width="1.42578125" style="4" customWidth="1"/>
    <col min="7186" max="7186" width="7.28515625" style="4" customWidth="1"/>
    <col min="7187" max="7187" width="8.42578125" style="4" customWidth="1"/>
    <col min="7188" max="7188" width="6.140625" style="4" customWidth="1"/>
    <col min="7189" max="7193" width="1.7109375" style="4" customWidth="1"/>
    <col min="7194" max="7194" width="4.5703125" style="4" customWidth="1"/>
    <col min="7195" max="7200" width="1.7109375" style="4" customWidth="1"/>
    <col min="7201" max="7201" width="4.5703125" style="4" customWidth="1"/>
    <col min="7202" max="7206" width="1.42578125" style="4" customWidth="1"/>
    <col min="7207" max="7207" width="5.28515625" style="4" customWidth="1"/>
    <col min="7208" max="7220" width="1.42578125" style="4" customWidth="1"/>
    <col min="7221" max="7232" width="1.7109375" style="4" customWidth="1"/>
    <col min="7233" max="7239" width="1.42578125" style="4" customWidth="1"/>
    <col min="7240" max="7242" width="1.28515625" style="4" customWidth="1"/>
    <col min="7243" max="7243" width="1" style="4" customWidth="1"/>
    <col min="7244" max="7245" width="0" style="4" hidden="1" customWidth="1"/>
    <col min="7246" max="7246" width="1.7109375" style="4"/>
    <col min="7247" max="7252" width="1.28515625" style="4" customWidth="1"/>
    <col min="7253" max="7424" width="1.7109375" style="4"/>
    <col min="7425" max="7441" width="1.42578125" style="4" customWidth="1"/>
    <col min="7442" max="7442" width="7.28515625" style="4" customWidth="1"/>
    <col min="7443" max="7443" width="8.42578125" style="4" customWidth="1"/>
    <col min="7444" max="7444" width="6.140625" style="4" customWidth="1"/>
    <col min="7445" max="7449" width="1.7109375" style="4" customWidth="1"/>
    <col min="7450" max="7450" width="4.5703125" style="4" customWidth="1"/>
    <col min="7451" max="7456" width="1.7109375" style="4" customWidth="1"/>
    <col min="7457" max="7457" width="4.5703125" style="4" customWidth="1"/>
    <col min="7458" max="7462" width="1.42578125" style="4" customWidth="1"/>
    <col min="7463" max="7463" width="5.28515625" style="4" customWidth="1"/>
    <col min="7464" max="7476" width="1.42578125" style="4" customWidth="1"/>
    <col min="7477" max="7488" width="1.7109375" style="4" customWidth="1"/>
    <col min="7489" max="7495" width="1.42578125" style="4" customWidth="1"/>
    <col min="7496" max="7498" width="1.28515625" style="4" customWidth="1"/>
    <col min="7499" max="7499" width="1" style="4" customWidth="1"/>
    <col min="7500" max="7501" width="0" style="4" hidden="1" customWidth="1"/>
    <col min="7502" max="7502" width="1.7109375" style="4"/>
    <col min="7503" max="7508" width="1.28515625" style="4" customWidth="1"/>
    <col min="7509" max="7680" width="1.7109375" style="4"/>
    <col min="7681" max="7697" width="1.42578125" style="4" customWidth="1"/>
    <col min="7698" max="7698" width="7.28515625" style="4" customWidth="1"/>
    <col min="7699" max="7699" width="8.42578125" style="4" customWidth="1"/>
    <col min="7700" max="7700" width="6.140625" style="4" customWidth="1"/>
    <col min="7701" max="7705" width="1.7109375" style="4" customWidth="1"/>
    <col min="7706" max="7706" width="4.5703125" style="4" customWidth="1"/>
    <col min="7707" max="7712" width="1.7109375" style="4" customWidth="1"/>
    <col min="7713" max="7713" width="4.5703125" style="4" customWidth="1"/>
    <col min="7714" max="7718" width="1.42578125" style="4" customWidth="1"/>
    <col min="7719" max="7719" width="5.28515625" style="4" customWidth="1"/>
    <col min="7720" max="7732" width="1.42578125" style="4" customWidth="1"/>
    <col min="7733" max="7744" width="1.7109375" style="4" customWidth="1"/>
    <col min="7745" max="7751" width="1.42578125" style="4" customWidth="1"/>
    <col min="7752" max="7754" width="1.28515625" style="4" customWidth="1"/>
    <col min="7755" max="7755" width="1" style="4" customWidth="1"/>
    <col min="7756" max="7757" width="0" style="4" hidden="1" customWidth="1"/>
    <col min="7758" max="7758" width="1.7109375" style="4"/>
    <col min="7759" max="7764" width="1.28515625" style="4" customWidth="1"/>
    <col min="7765" max="7936" width="1.7109375" style="4"/>
    <col min="7937" max="7953" width="1.42578125" style="4" customWidth="1"/>
    <col min="7954" max="7954" width="7.28515625" style="4" customWidth="1"/>
    <col min="7955" max="7955" width="8.42578125" style="4" customWidth="1"/>
    <col min="7956" max="7956" width="6.140625" style="4" customWidth="1"/>
    <col min="7957" max="7961" width="1.7109375" style="4" customWidth="1"/>
    <col min="7962" max="7962" width="4.5703125" style="4" customWidth="1"/>
    <col min="7963" max="7968" width="1.7109375" style="4" customWidth="1"/>
    <col min="7969" max="7969" width="4.5703125" style="4" customWidth="1"/>
    <col min="7970" max="7974" width="1.42578125" style="4" customWidth="1"/>
    <col min="7975" max="7975" width="5.28515625" style="4" customWidth="1"/>
    <col min="7976" max="7988" width="1.42578125" style="4" customWidth="1"/>
    <col min="7989" max="8000" width="1.7109375" style="4" customWidth="1"/>
    <col min="8001" max="8007" width="1.42578125" style="4" customWidth="1"/>
    <col min="8008" max="8010" width="1.28515625" style="4" customWidth="1"/>
    <col min="8011" max="8011" width="1" style="4" customWidth="1"/>
    <col min="8012" max="8013" width="0" style="4" hidden="1" customWidth="1"/>
    <col min="8014" max="8014" width="1.7109375" style="4"/>
    <col min="8015" max="8020" width="1.28515625" style="4" customWidth="1"/>
    <col min="8021" max="8192" width="1.7109375" style="4"/>
    <col min="8193" max="8209" width="1.42578125" style="4" customWidth="1"/>
    <col min="8210" max="8210" width="7.28515625" style="4" customWidth="1"/>
    <col min="8211" max="8211" width="8.42578125" style="4" customWidth="1"/>
    <col min="8212" max="8212" width="6.140625" style="4" customWidth="1"/>
    <col min="8213" max="8217" width="1.7109375" style="4" customWidth="1"/>
    <col min="8218" max="8218" width="4.5703125" style="4" customWidth="1"/>
    <col min="8219" max="8224" width="1.7109375" style="4" customWidth="1"/>
    <col min="8225" max="8225" width="4.5703125" style="4" customWidth="1"/>
    <col min="8226" max="8230" width="1.42578125" style="4" customWidth="1"/>
    <col min="8231" max="8231" width="5.28515625" style="4" customWidth="1"/>
    <col min="8232" max="8244" width="1.42578125" style="4" customWidth="1"/>
    <col min="8245" max="8256" width="1.7109375" style="4" customWidth="1"/>
    <col min="8257" max="8263" width="1.42578125" style="4" customWidth="1"/>
    <col min="8264" max="8266" width="1.28515625" style="4" customWidth="1"/>
    <col min="8267" max="8267" width="1" style="4" customWidth="1"/>
    <col min="8268" max="8269" width="0" style="4" hidden="1" customWidth="1"/>
    <col min="8270" max="8270" width="1.7109375" style="4"/>
    <col min="8271" max="8276" width="1.28515625" style="4" customWidth="1"/>
    <col min="8277" max="8448" width="1.7109375" style="4"/>
    <col min="8449" max="8465" width="1.42578125" style="4" customWidth="1"/>
    <col min="8466" max="8466" width="7.28515625" style="4" customWidth="1"/>
    <col min="8467" max="8467" width="8.42578125" style="4" customWidth="1"/>
    <col min="8468" max="8468" width="6.140625" style="4" customWidth="1"/>
    <col min="8469" max="8473" width="1.7109375" style="4" customWidth="1"/>
    <col min="8474" max="8474" width="4.5703125" style="4" customWidth="1"/>
    <col min="8475" max="8480" width="1.7109375" style="4" customWidth="1"/>
    <col min="8481" max="8481" width="4.5703125" style="4" customWidth="1"/>
    <col min="8482" max="8486" width="1.42578125" style="4" customWidth="1"/>
    <col min="8487" max="8487" width="5.28515625" style="4" customWidth="1"/>
    <col min="8488" max="8500" width="1.42578125" style="4" customWidth="1"/>
    <col min="8501" max="8512" width="1.7109375" style="4" customWidth="1"/>
    <col min="8513" max="8519" width="1.42578125" style="4" customWidth="1"/>
    <col min="8520" max="8522" width="1.28515625" style="4" customWidth="1"/>
    <col min="8523" max="8523" width="1" style="4" customWidth="1"/>
    <col min="8524" max="8525" width="0" style="4" hidden="1" customWidth="1"/>
    <col min="8526" max="8526" width="1.7109375" style="4"/>
    <col min="8527" max="8532" width="1.28515625" style="4" customWidth="1"/>
    <col min="8533" max="8704" width="1.7109375" style="4"/>
    <col min="8705" max="8721" width="1.42578125" style="4" customWidth="1"/>
    <col min="8722" max="8722" width="7.28515625" style="4" customWidth="1"/>
    <col min="8723" max="8723" width="8.42578125" style="4" customWidth="1"/>
    <col min="8724" max="8724" width="6.140625" style="4" customWidth="1"/>
    <col min="8725" max="8729" width="1.7109375" style="4" customWidth="1"/>
    <col min="8730" max="8730" width="4.5703125" style="4" customWidth="1"/>
    <col min="8731" max="8736" width="1.7109375" style="4" customWidth="1"/>
    <col min="8737" max="8737" width="4.5703125" style="4" customWidth="1"/>
    <col min="8738" max="8742" width="1.42578125" style="4" customWidth="1"/>
    <col min="8743" max="8743" width="5.28515625" style="4" customWidth="1"/>
    <col min="8744" max="8756" width="1.42578125" style="4" customWidth="1"/>
    <col min="8757" max="8768" width="1.7109375" style="4" customWidth="1"/>
    <col min="8769" max="8775" width="1.42578125" style="4" customWidth="1"/>
    <col min="8776" max="8778" width="1.28515625" style="4" customWidth="1"/>
    <col min="8779" max="8779" width="1" style="4" customWidth="1"/>
    <col min="8780" max="8781" width="0" style="4" hidden="1" customWidth="1"/>
    <col min="8782" max="8782" width="1.7109375" style="4"/>
    <col min="8783" max="8788" width="1.28515625" style="4" customWidth="1"/>
    <col min="8789" max="8960" width="1.7109375" style="4"/>
    <col min="8961" max="8977" width="1.42578125" style="4" customWidth="1"/>
    <col min="8978" max="8978" width="7.28515625" style="4" customWidth="1"/>
    <col min="8979" max="8979" width="8.42578125" style="4" customWidth="1"/>
    <col min="8980" max="8980" width="6.140625" style="4" customWidth="1"/>
    <col min="8981" max="8985" width="1.7109375" style="4" customWidth="1"/>
    <col min="8986" max="8986" width="4.5703125" style="4" customWidth="1"/>
    <col min="8987" max="8992" width="1.7109375" style="4" customWidth="1"/>
    <col min="8993" max="8993" width="4.5703125" style="4" customWidth="1"/>
    <col min="8994" max="8998" width="1.42578125" style="4" customWidth="1"/>
    <col min="8999" max="8999" width="5.28515625" style="4" customWidth="1"/>
    <col min="9000" max="9012" width="1.42578125" style="4" customWidth="1"/>
    <col min="9013" max="9024" width="1.7109375" style="4" customWidth="1"/>
    <col min="9025" max="9031" width="1.42578125" style="4" customWidth="1"/>
    <col min="9032" max="9034" width="1.28515625" style="4" customWidth="1"/>
    <col min="9035" max="9035" width="1" style="4" customWidth="1"/>
    <col min="9036" max="9037" width="0" style="4" hidden="1" customWidth="1"/>
    <col min="9038" max="9038" width="1.7109375" style="4"/>
    <col min="9039" max="9044" width="1.28515625" style="4" customWidth="1"/>
    <col min="9045" max="9216" width="1.7109375" style="4"/>
    <col min="9217" max="9233" width="1.42578125" style="4" customWidth="1"/>
    <col min="9234" max="9234" width="7.28515625" style="4" customWidth="1"/>
    <col min="9235" max="9235" width="8.42578125" style="4" customWidth="1"/>
    <col min="9236" max="9236" width="6.140625" style="4" customWidth="1"/>
    <col min="9237" max="9241" width="1.7109375" style="4" customWidth="1"/>
    <col min="9242" max="9242" width="4.5703125" style="4" customWidth="1"/>
    <col min="9243" max="9248" width="1.7109375" style="4" customWidth="1"/>
    <col min="9249" max="9249" width="4.5703125" style="4" customWidth="1"/>
    <col min="9250" max="9254" width="1.42578125" style="4" customWidth="1"/>
    <col min="9255" max="9255" width="5.28515625" style="4" customWidth="1"/>
    <col min="9256" max="9268" width="1.42578125" style="4" customWidth="1"/>
    <col min="9269" max="9280" width="1.7109375" style="4" customWidth="1"/>
    <col min="9281" max="9287" width="1.42578125" style="4" customWidth="1"/>
    <col min="9288" max="9290" width="1.28515625" style="4" customWidth="1"/>
    <col min="9291" max="9291" width="1" style="4" customWidth="1"/>
    <col min="9292" max="9293" width="0" style="4" hidden="1" customWidth="1"/>
    <col min="9294" max="9294" width="1.7109375" style="4"/>
    <col min="9295" max="9300" width="1.28515625" style="4" customWidth="1"/>
    <col min="9301" max="9472" width="1.7109375" style="4"/>
    <col min="9473" max="9489" width="1.42578125" style="4" customWidth="1"/>
    <col min="9490" max="9490" width="7.28515625" style="4" customWidth="1"/>
    <col min="9491" max="9491" width="8.42578125" style="4" customWidth="1"/>
    <col min="9492" max="9492" width="6.140625" style="4" customWidth="1"/>
    <col min="9493" max="9497" width="1.7109375" style="4" customWidth="1"/>
    <col min="9498" max="9498" width="4.5703125" style="4" customWidth="1"/>
    <col min="9499" max="9504" width="1.7109375" style="4" customWidth="1"/>
    <col min="9505" max="9505" width="4.5703125" style="4" customWidth="1"/>
    <col min="9506" max="9510" width="1.42578125" style="4" customWidth="1"/>
    <col min="9511" max="9511" width="5.28515625" style="4" customWidth="1"/>
    <col min="9512" max="9524" width="1.42578125" style="4" customWidth="1"/>
    <col min="9525" max="9536" width="1.7109375" style="4" customWidth="1"/>
    <col min="9537" max="9543" width="1.42578125" style="4" customWidth="1"/>
    <col min="9544" max="9546" width="1.28515625" style="4" customWidth="1"/>
    <col min="9547" max="9547" width="1" style="4" customWidth="1"/>
    <col min="9548" max="9549" width="0" style="4" hidden="1" customWidth="1"/>
    <col min="9550" max="9550" width="1.7109375" style="4"/>
    <col min="9551" max="9556" width="1.28515625" style="4" customWidth="1"/>
    <col min="9557" max="9728" width="1.7109375" style="4"/>
    <col min="9729" max="9745" width="1.42578125" style="4" customWidth="1"/>
    <col min="9746" max="9746" width="7.28515625" style="4" customWidth="1"/>
    <col min="9747" max="9747" width="8.42578125" style="4" customWidth="1"/>
    <col min="9748" max="9748" width="6.140625" style="4" customWidth="1"/>
    <col min="9749" max="9753" width="1.7109375" style="4" customWidth="1"/>
    <col min="9754" max="9754" width="4.5703125" style="4" customWidth="1"/>
    <col min="9755" max="9760" width="1.7109375" style="4" customWidth="1"/>
    <col min="9761" max="9761" width="4.5703125" style="4" customWidth="1"/>
    <col min="9762" max="9766" width="1.42578125" style="4" customWidth="1"/>
    <col min="9767" max="9767" width="5.28515625" style="4" customWidth="1"/>
    <col min="9768" max="9780" width="1.42578125" style="4" customWidth="1"/>
    <col min="9781" max="9792" width="1.7109375" style="4" customWidth="1"/>
    <col min="9793" max="9799" width="1.42578125" style="4" customWidth="1"/>
    <col min="9800" max="9802" width="1.28515625" style="4" customWidth="1"/>
    <col min="9803" max="9803" width="1" style="4" customWidth="1"/>
    <col min="9804" max="9805" width="0" style="4" hidden="1" customWidth="1"/>
    <col min="9806" max="9806" width="1.7109375" style="4"/>
    <col min="9807" max="9812" width="1.28515625" style="4" customWidth="1"/>
    <col min="9813" max="9984" width="1.7109375" style="4"/>
    <col min="9985" max="10001" width="1.42578125" style="4" customWidth="1"/>
    <col min="10002" max="10002" width="7.28515625" style="4" customWidth="1"/>
    <col min="10003" max="10003" width="8.42578125" style="4" customWidth="1"/>
    <col min="10004" max="10004" width="6.140625" style="4" customWidth="1"/>
    <col min="10005" max="10009" width="1.7109375" style="4" customWidth="1"/>
    <col min="10010" max="10010" width="4.5703125" style="4" customWidth="1"/>
    <col min="10011" max="10016" width="1.7109375" style="4" customWidth="1"/>
    <col min="10017" max="10017" width="4.5703125" style="4" customWidth="1"/>
    <col min="10018" max="10022" width="1.42578125" style="4" customWidth="1"/>
    <col min="10023" max="10023" width="5.28515625" style="4" customWidth="1"/>
    <col min="10024" max="10036" width="1.42578125" style="4" customWidth="1"/>
    <col min="10037" max="10048" width="1.7109375" style="4" customWidth="1"/>
    <col min="10049" max="10055" width="1.42578125" style="4" customWidth="1"/>
    <col min="10056" max="10058" width="1.28515625" style="4" customWidth="1"/>
    <col min="10059" max="10059" width="1" style="4" customWidth="1"/>
    <col min="10060" max="10061" width="0" style="4" hidden="1" customWidth="1"/>
    <col min="10062" max="10062" width="1.7109375" style="4"/>
    <col min="10063" max="10068" width="1.28515625" style="4" customWidth="1"/>
    <col min="10069" max="10240" width="1.7109375" style="4"/>
    <col min="10241" max="10257" width="1.42578125" style="4" customWidth="1"/>
    <col min="10258" max="10258" width="7.28515625" style="4" customWidth="1"/>
    <col min="10259" max="10259" width="8.42578125" style="4" customWidth="1"/>
    <col min="10260" max="10260" width="6.140625" style="4" customWidth="1"/>
    <col min="10261" max="10265" width="1.7109375" style="4" customWidth="1"/>
    <col min="10266" max="10266" width="4.5703125" style="4" customWidth="1"/>
    <col min="10267" max="10272" width="1.7109375" style="4" customWidth="1"/>
    <col min="10273" max="10273" width="4.5703125" style="4" customWidth="1"/>
    <col min="10274" max="10278" width="1.42578125" style="4" customWidth="1"/>
    <col min="10279" max="10279" width="5.28515625" style="4" customWidth="1"/>
    <col min="10280" max="10292" width="1.42578125" style="4" customWidth="1"/>
    <col min="10293" max="10304" width="1.7109375" style="4" customWidth="1"/>
    <col min="10305" max="10311" width="1.42578125" style="4" customWidth="1"/>
    <col min="10312" max="10314" width="1.28515625" style="4" customWidth="1"/>
    <col min="10315" max="10315" width="1" style="4" customWidth="1"/>
    <col min="10316" max="10317" width="0" style="4" hidden="1" customWidth="1"/>
    <col min="10318" max="10318" width="1.7109375" style="4"/>
    <col min="10319" max="10324" width="1.28515625" style="4" customWidth="1"/>
    <col min="10325" max="10496" width="1.7109375" style="4"/>
    <col min="10497" max="10513" width="1.42578125" style="4" customWidth="1"/>
    <col min="10514" max="10514" width="7.28515625" style="4" customWidth="1"/>
    <col min="10515" max="10515" width="8.42578125" style="4" customWidth="1"/>
    <col min="10516" max="10516" width="6.140625" style="4" customWidth="1"/>
    <col min="10517" max="10521" width="1.7109375" style="4" customWidth="1"/>
    <col min="10522" max="10522" width="4.5703125" style="4" customWidth="1"/>
    <col min="10523" max="10528" width="1.7109375" style="4" customWidth="1"/>
    <col min="10529" max="10529" width="4.5703125" style="4" customWidth="1"/>
    <col min="10530" max="10534" width="1.42578125" style="4" customWidth="1"/>
    <col min="10535" max="10535" width="5.28515625" style="4" customWidth="1"/>
    <col min="10536" max="10548" width="1.42578125" style="4" customWidth="1"/>
    <col min="10549" max="10560" width="1.7109375" style="4" customWidth="1"/>
    <col min="10561" max="10567" width="1.42578125" style="4" customWidth="1"/>
    <col min="10568" max="10570" width="1.28515625" style="4" customWidth="1"/>
    <col min="10571" max="10571" width="1" style="4" customWidth="1"/>
    <col min="10572" max="10573" width="0" style="4" hidden="1" customWidth="1"/>
    <col min="10574" max="10574" width="1.7109375" style="4"/>
    <col min="10575" max="10580" width="1.28515625" style="4" customWidth="1"/>
    <col min="10581" max="10752" width="1.7109375" style="4"/>
    <col min="10753" max="10769" width="1.42578125" style="4" customWidth="1"/>
    <col min="10770" max="10770" width="7.28515625" style="4" customWidth="1"/>
    <col min="10771" max="10771" width="8.42578125" style="4" customWidth="1"/>
    <col min="10772" max="10772" width="6.140625" style="4" customWidth="1"/>
    <col min="10773" max="10777" width="1.7109375" style="4" customWidth="1"/>
    <col min="10778" max="10778" width="4.5703125" style="4" customWidth="1"/>
    <col min="10779" max="10784" width="1.7109375" style="4" customWidth="1"/>
    <col min="10785" max="10785" width="4.5703125" style="4" customWidth="1"/>
    <col min="10786" max="10790" width="1.42578125" style="4" customWidth="1"/>
    <col min="10791" max="10791" width="5.28515625" style="4" customWidth="1"/>
    <col min="10792" max="10804" width="1.42578125" style="4" customWidth="1"/>
    <col min="10805" max="10816" width="1.7109375" style="4" customWidth="1"/>
    <col min="10817" max="10823" width="1.42578125" style="4" customWidth="1"/>
    <col min="10824" max="10826" width="1.28515625" style="4" customWidth="1"/>
    <col min="10827" max="10827" width="1" style="4" customWidth="1"/>
    <col min="10828" max="10829" width="0" style="4" hidden="1" customWidth="1"/>
    <col min="10830" max="10830" width="1.7109375" style="4"/>
    <col min="10831" max="10836" width="1.28515625" style="4" customWidth="1"/>
    <col min="10837" max="11008" width="1.7109375" style="4"/>
    <col min="11009" max="11025" width="1.42578125" style="4" customWidth="1"/>
    <col min="11026" max="11026" width="7.28515625" style="4" customWidth="1"/>
    <col min="11027" max="11027" width="8.42578125" style="4" customWidth="1"/>
    <col min="11028" max="11028" width="6.140625" style="4" customWidth="1"/>
    <col min="11029" max="11033" width="1.7109375" style="4" customWidth="1"/>
    <col min="11034" max="11034" width="4.5703125" style="4" customWidth="1"/>
    <col min="11035" max="11040" width="1.7109375" style="4" customWidth="1"/>
    <col min="11041" max="11041" width="4.5703125" style="4" customWidth="1"/>
    <col min="11042" max="11046" width="1.42578125" style="4" customWidth="1"/>
    <col min="11047" max="11047" width="5.28515625" style="4" customWidth="1"/>
    <col min="11048" max="11060" width="1.42578125" style="4" customWidth="1"/>
    <col min="11061" max="11072" width="1.7109375" style="4" customWidth="1"/>
    <col min="11073" max="11079" width="1.42578125" style="4" customWidth="1"/>
    <col min="11080" max="11082" width="1.28515625" style="4" customWidth="1"/>
    <col min="11083" max="11083" width="1" style="4" customWidth="1"/>
    <col min="11084" max="11085" width="0" style="4" hidden="1" customWidth="1"/>
    <col min="11086" max="11086" width="1.7109375" style="4"/>
    <col min="11087" max="11092" width="1.28515625" style="4" customWidth="1"/>
    <col min="11093" max="11264" width="1.7109375" style="4"/>
    <col min="11265" max="11281" width="1.42578125" style="4" customWidth="1"/>
    <col min="11282" max="11282" width="7.28515625" style="4" customWidth="1"/>
    <col min="11283" max="11283" width="8.42578125" style="4" customWidth="1"/>
    <col min="11284" max="11284" width="6.140625" style="4" customWidth="1"/>
    <col min="11285" max="11289" width="1.7109375" style="4" customWidth="1"/>
    <col min="11290" max="11290" width="4.5703125" style="4" customWidth="1"/>
    <col min="11291" max="11296" width="1.7109375" style="4" customWidth="1"/>
    <col min="11297" max="11297" width="4.5703125" style="4" customWidth="1"/>
    <col min="11298" max="11302" width="1.42578125" style="4" customWidth="1"/>
    <col min="11303" max="11303" width="5.28515625" style="4" customWidth="1"/>
    <col min="11304" max="11316" width="1.42578125" style="4" customWidth="1"/>
    <col min="11317" max="11328" width="1.7109375" style="4" customWidth="1"/>
    <col min="11329" max="11335" width="1.42578125" style="4" customWidth="1"/>
    <col min="11336" max="11338" width="1.28515625" style="4" customWidth="1"/>
    <col min="11339" max="11339" width="1" style="4" customWidth="1"/>
    <col min="11340" max="11341" width="0" style="4" hidden="1" customWidth="1"/>
    <col min="11342" max="11342" width="1.7109375" style="4"/>
    <col min="11343" max="11348" width="1.28515625" style="4" customWidth="1"/>
    <col min="11349" max="11520" width="1.7109375" style="4"/>
    <col min="11521" max="11537" width="1.42578125" style="4" customWidth="1"/>
    <col min="11538" max="11538" width="7.28515625" style="4" customWidth="1"/>
    <col min="11539" max="11539" width="8.42578125" style="4" customWidth="1"/>
    <col min="11540" max="11540" width="6.140625" style="4" customWidth="1"/>
    <col min="11541" max="11545" width="1.7109375" style="4" customWidth="1"/>
    <col min="11546" max="11546" width="4.5703125" style="4" customWidth="1"/>
    <col min="11547" max="11552" width="1.7109375" style="4" customWidth="1"/>
    <col min="11553" max="11553" width="4.5703125" style="4" customWidth="1"/>
    <col min="11554" max="11558" width="1.42578125" style="4" customWidth="1"/>
    <col min="11559" max="11559" width="5.28515625" style="4" customWidth="1"/>
    <col min="11560" max="11572" width="1.42578125" style="4" customWidth="1"/>
    <col min="11573" max="11584" width="1.7109375" style="4" customWidth="1"/>
    <col min="11585" max="11591" width="1.42578125" style="4" customWidth="1"/>
    <col min="11592" max="11594" width="1.28515625" style="4" customWidth="1"/>
    <col min="11595" max="11595" width="1" style="4" customWidth="1"/>
    <col min="11596" max="11597" width="0" style="4" hidden="1" customWidth="1"/>
    <col min="11598" max="11598" width="1.7109375" style="4"/>
    <col min="11599" max="11604" width="1.28515625" style="4" customWidth="1"/>
    <col min="11605" max="11776" width="1.7109375" style="4"/>
    <col min="11777" max="11793" width="1.42578125" style="4" customWidth="1"/>
    <col min="11794" max="11794" width="7.28515625" style="4" customWidth="1"/>
    <col min="11795" max="11795" width="8.42578125" style="4" customWidth="1"/>
    <col min="11796" max="11796" width="6.140625" style="4" customWidth="1"/>
    <col min="11797" max="11801" width="1.7109375" style="4" customWidth="1"/>
    <col min="11802" max="11802" width="4.5703125" style="4" customWidth="1"/>
    <col min="11803" max="11808" width="1.7109375" style="4" customWidth="1"/>
    <col min="11809" max="11809" width="4.5703125" style="4" customWidth="1"/>
    <col min="11810" max="11814" width="1.42578125" style="4" customWidth="1"/>
    <col min="11815" max="11815" width="5.28515625" style="4" customWidth="1"/>
    <col min="11816" max="11828" width="1.42578125" style="4" customWidth="1"/>
    <col min="11829" max="11840" width="1.7109375" style="4" customWidth="1"/>
    <col min="11841" max="11847" width="1.42578125" style="4" customWidth="1"/>
    <col min="11848" max="11850" width="1.28515625" style="4" customWidth="1"/>
    <col min="11851" max="11851" width="1" style="4" customWidth="1"/>
    <col min="11852" max="11853" width="0" style="4" hidden="1" customWidth="1"/>
    <col min="11854" max="11854" width="1.7109375" style="4"/>
    <col min="11855" max="11860" width="1.28515625" style="4" customWidth="1"/>
    <col min="11861" max="12032" width="1.7109375" style="4"/>
    <col min="12033" max="12049" width="1.42578125" style="4" customWidth="1"/>
    <col min="12050" max="12050" width="7.28515625" style="4" customWidth="1"/>
    <col min="12051" max="12051" width="8.42578125" style="4" customWidth="1"/>
    <col min="12052" max="12052" width="6.140625" style="4" customWidth="1"/>
    <col min="12053" max="12057" width="1.7109375" style="4" customWidth="1"/>
    <col min="12058" max="12058" width="4.5703125" style="4" customWidth="1"/>
    <col min="12059" max="12064" width="1.7109375" style="4" customWidth="1"/>
    <col min="12065" max="12065" width="4.5703125" style="4" customWidth="1"/>
    <col min="12066" max="12070" width="1.42578125" style="4" customWidth="1"/>
    <col min="12071" max="12071" width="5.28515625" style="4" customWidth="1"/>
    <col min="12072" max="12084" width="1.42578125" style="4" customWidth="1"/>
    <col min="12085" max="12096" width="1.7109375" style="4" customWidth="1"/>
    <col min="12097" max="12103" width="1.42578125" style="4" customWidth="1"/>
    <col min="12104" max="12106" width="1.28515625" style="4" customWidth="1"/>
    <col min="12107" max="12107" width="1" style="4" customWidth="1"/>
    <col min="12108" max="12109" width="0" style="4" hidden="1" customWidth="1"/>
    <col min="12110" max="12110" width="1.7109375" style="4"/>
    <col min="12111" max="12116" width="1.28515625" style="4" customWidth="1"/>
    <col min="12117" max="12288" width="1.7109375" style="4"/>
    <col min="12289" max="12305" width="1.42578125" style="4" customWidth="1"/>
    <col min="12306" max="12306" width="7.28515625" style="4" customWidth="1"/>
    <col min="12307" max="12307" width="8.42578125" style="4" customWidth="1"/>
    <col min="12308" max="12308" width="6.140625" style="4" customWidth="1"/>
    <col min="12309" max="12313" width="1.7109375" style="4" customWidth="1"/>
    <col min="12314" max="12314" width="4.5703125" style="4" customWidth="1"/>
    <col min="12315" max="12320" width="1.7109375" style="4" customWidth="1"/>
    <col min="12321" max="12321" width="4.5703125" style="4" customWidth="1"/>
    <col min="12322" max="12326" width="1.42578125" style="4" customWidth="1"/>
    <col min="12327" max="12327" width="5.28515625" style="4" customWidth="1"/>
    <col min="12328" max="12340" width="1.42578125" style="4" customWidth="1"/>
    <col min="12341" max="12352" width="1.7109375" style="4" customWidth="1"/>
    <col min="12353" max="12359" width="1.42578125" style="4" customWidth="1"/>
    <col min="12360" max="12362" width="1.28515625" style="4" customWidth="1"/>
    <col min="12363" max="12363" width="1" style="4" customWidth="1"/>
    <col min="12364" max="12365" width="0" style="4" hidden="1" customWidth="1"/>
    <col min="12366" max="12366" width="1.7109375" style="4"/>
    <col min="12367" max="12372" width="1.28515625" style="4" customWidth="1"/>
    <col min="12373" max="12544" width="1.7109375" style="4"/>
    <col min="12545" max="12561" width="1.42578125" style="4" customWidth="1"/>
    <col min="12562" max="12562" width="7.28515625" style="4" customWidth="1"/>
    <col min="12563" max="12563" width="8.42578125" style="4" customWidth="1"/>
    <col min="12564" max="12564" width="6.140625" style="4" customWidth="1"/>
    <col min="12565" max="12569" width="1.7109375" style="4" customWidth="1"/>
    <col min="12570" max="12570" width="4.5703125" style="4" customWidth="1"/>
    <col min="12571" max="12576" width="1.7109375" style="4" customWidth="1"/>
    <col min="12577" max="12577" width="4.5703125" style="4" customWidth="1"/>
    <col min="12578" max="12582" width="1.42578125" style="4" customWidth="1"/>
    <col min="12583" max="12583" width="5.28515625" style="4" customWidth="1"/>
    <col min="12584" max="12596" width="1.42578125" style="4" customWidth="1"/>
    <col min="12597" max="12608" width="1.7109375" style="4" customWidth="1"/>
    <col min="12609" max="12615" width="1.42578125" style="4" customWidth="1"/>
    <col min="12616" max="12618" width="1.28515625" style="4" customWidth="1"/>
    <col min="12619" max="12619" width="1" style="4" customWidth="1"/>
    <col min="12620" max="12621" width="0" style="4" hidden="1" customWidth="1"/>
    <col min="12622" max="12622" width="1.7109375" style="4"/>
    <col min="12623" max="12628" width="1.28515625" style="4" customWidth="1"/>
    <col min="12629" max="12800" width="1.7109375" style="4"/>
    <col min="12801" max="12817" width="1.42578125" style="4" customWidth="1"/>
    <col min="12818" max="12818" width="7.28515625" style="4" customWidth="1"/>
    <col min="12819" max="12819" width="8.42578125" style="4" customWidth="1"/>
    <col min="12820" max="12820" width="6.140625" style="4" customWidth="1"/>
    <col min="12821" max="12825" width="1.7109375" style="4" customWidth="1"/>
    <col min="12826" max="12826" width="4.5703125" style="4" customWidth="1"/>
    <col min="12827" max="12832" width="1.7109375" style="4" customWidth="1"/>
    <col min="12833" max="12833" width="4.5703125" style="4" customWidth="1"/>
    <col min="12834" max="12838" width="1.42578125" style="4" customWidth="1"/>
    <col min="12839" max="12839" width="5.28515625" style="4" customWidth="1"/>
    <col min="12840" max="12852" width="1.42578125" style="4" customWidth="1"/>
    <col min="12853" max="12864" width="1.7109375" style="4" customWidth="1"/>
    <col min="12865" max="12871" width="1.42578125" style="4" customWidth="1"/>
    <col min="12872" max="12874" width="1.28515625" style="4" customWidth="1"/>
    <col min="12875" max="12875" width="1" style="4" customWidth="1"/>
    <col min="12876" max="12877" width="0" style="4" hidden="1" customWidth="1"/>
    <col min="12878" max="12878" width="1.7109375" style="4"/>
    <col min="12879" max="12884" width="1.28515625" style="4" customWidth="1"/>
    <col min="12885" max="13056" width="1.7109375" style="4"/>
    <col min="13057" max="13073" width="1.42578125" style="4" customWidth="1"/>
    <col min="13074" max="13074" width="7.28515625" style="4" customWidth="1"/>
    <col min="13075" max="13075" width="8.42578125" style="4" customWidth="1"/>
    <col min="13076" max="13076" width="6.140625" style="4" customWidth="1"/>
    <col min="13077" max="13081" width="1.7109375" style="4" customWidth="1"/>
    <col min="13082" max="13082" width="4.5703125" style="4" customWidth="1"/>
    <col min="13083" max="13088" width="1.7109375" style="4" customWidth="1"/>
    <col min="13089" max="13089" width="4.5703125" style="4" customWidth="1"/>
    <col min="13090" max="13094" width="1.42578125" style="4" customWidth="1"/>
    <col min="13095" max="13095" width="5.28515625" style="4" customWidth="1"/>
    <col min="13096" max="13108" width="1.42578125" style="4" customWidth="1"/>
    <col min="13109" max="13120" width="1.7109375" style="4" customWidth="1"/>
    <col min="13121" max="13127" width="1.42578125" style="4" customWidth="1"/>
    <col min="13128" max="13130" width="1.28515625" style="4" customWidth="1"/>
    <col min="13131" max="13131" width="1" style="4" customWidth="1"/>
    <col min="13132" max="13133" width="0" style="4" hidden="1" customWidth="1"/>
    <col min="13134" max="13134" width="1.7109375" style="4"/>
    <col min="13135" max="13140" width="1.28515625" style="4" customWidth="1"/>
    <col min="13141" max="13312" width="1.7109375" style="4"/>
    <col min="13313" max="13329" width="1.42578125" style="4" customWidth="1"/>
    <col min="13330" max="13330" width="7.28515625" style="4" customWidth="1"/>
    <col min="13331" max="13331" width="8.42578125" style="4" customWidth="1"/>
    <col min="13332" max="13332" width="6.140625" style="4" customWidth="1"/>
    <col min="13333" max="13337" width="1.7109375" style="4" customWidth="1"/>
    <col min="13338" max="13338" width="4.5703125" style="4" customWidth="1"/>
    <col min="13339" max="13344" width="1.7109375" style="4" customWidth="1"/>
    <col min="13345" max="13345" width="4.5703125" style="4" customWidth="1"/>
    <col min="13346" max="13350" width="1.42578125" style="4" customWidth="1"/>
    <col min="13351" max="13351" width="5.28515625" style="4" customWidth="1"/>
    <col min="13352" max="13364" width="1.42578125" style="4" customWidth="1"/>
    <col min="13365" max="13376" width="1.7109375" style="4" customWidth="1"/>
    <col min="13377" max="13383" width="1.42578125" style="4" customWidth="1"/>
    <col min="13384" max="13386" width="1.28515625" style="4" customWidth="1"/>
    <col min="13387" max="13387" width="1" style="4" customWidth="1"/>
    <col min="13388" max="13389" width="0" style="4" hidden="1" customWidth="1"/>
    <col min="13390" max="13390" width="1.7109375" style="4"/>
    <col min="13391" max="13396" width="1.28515625" style="4" customWidth="1"/>
    <col min="13397" max="13568" width="1.7109375" style="4"/>
    <col min="13569" max="13585" width="1.42578125" style="4" customWidth="1"/>
    <col min="13586" max="13586" width="7.28515625" style="4" customWidth="1"/>
    <col min="13587" max="13587" width="8.42578125" style="4" customWidth="1"/>
    <col min="13588" max="13588" width="6.140625" style="4" customWidth="1"/>
    <col min="13589" max="13593" width="1.7109375" style="4" customWidth="1"/>
    <col min="13594" max="13594" width="4.5703125" style="4" customWidth="1"/>
    <col min="13595" max="13600" width="1.7109375" style="4" customWidth="1"/>
    <col min="13601" max="13601" width="4.5703125" style="4" customWidth="1"/>
    <col min="13602" max="13606" width="1.42578125" style="4" customWidth="1"/>
    <col min="13607" max="13607" width="5.28515625" style="4" customWidth="1"/>
    <col min="13608" max="13620" width="1.42578125" style="4" customWidth="1"/>
    <col min="13621" max="13632" width="1.7109375" style="4" customWidth="1"/>
    <col min="13633" max="13639" width="1.42578125" style="4" customWidth="1"/>
    <col min="13640" max="13642" width="1.28515625" style="4" customWidth="1"/>
    <col min="13643" max="13643" width="1" style="4" customWidth="1"/>
    <col min="13644" max="13645" width="0" style="4" hidden="1" customWidth="1"/>
    <col min="13646" max="13646" width="1.7109375" style="4"/>
    <col min="13647" max="13652" width="1.28515625" style="4" customWidth="1"/>
    <col min="13653" max="13824" width="1.7109375" style="4"/>
    <col min="13825" max="13841" width="1.42578125" style="4" customWidth="1"/>
    <col min="13842" max="13842" width="7.28515625" style="4" customWidth="1"/>
    <col min="13843" max="13843" width="8.42578125" style="4" customWidth="1"/>
    <col min="13844" max="13844" width="6.140625" style="4" customWidth="1"/>
    <col min="13845" max="13849" width="1.7109375" style="4" customWidth="1"/>
    <col min="13850" max="13850" width="4.5703125" style="4" customWidth="1"/>
    <col min="13851" max="13856" width="1.7109375" style="4" customWidth="1"/>
    <col min="13857" max="13857" width="4.5703125" style="4" customWidth="1"/>
    <col min="13858" max="13862" width="1.42578125" style="4" customWidth="1"/>
    <col min="13863" max="13863" width="5.28515625" style="4" customWidth="1"/>
    <col min="13864" max="13876" width="1.42578125" style="4" customWidth="1"/>
    <col min="13877" max="13888" width="1.7109375" style="4" customWidth="1"/>
    <col min="13889" max="13895" width="1.42578125" style="4" customWidth="1"/>
    <col min="13896" max="13898" width="1.28515625" style="4" customWidth="1"/>
    <col min="13899" max="13899" width="1" style="4" customWidth="1"/>
    <col min="13900" max="13901" width="0" style="4" hidden="1" customWidth="1"/>
    <col min="13902" max="13902" width="1.7109375" style="4"/>
    <col min="13903" max="13908" width="1.28515625" style="4" customWidth="1"/>
    <col min="13909" max="14080" width="1.7109375" style="4"/>
    <col min="14081" max="14097" width="1.42578125" style="4" customWidth="1"/>
    <col min="14098" max="14098" width="7.28515625" style="4" customWidth="1"/>
    <col min="14099" max="14099" width="8.42578125" style="4" customWidth="1"/>
    <col min="14100" max="14100" width="6.140625" style="4" customWidth="1"/>
    <col min="14101" max="14105" width="1.7109375" style="4" customWidth="1"/>
    <col min="14106" max="14106" width="4.5703125" style="4" customWidth="1"/>
    <col min="14107" max="14112" width="1.7109375" style="4" customWidth="1"/>
    <col min="14113" max="14113" width="4.5703125" style="4" customWidth="1"/>
    <col min="14114" max="14118" width="1.42578125" style="4" customWidth="1"/>
    <col min="14119" max="14119" width="5.28515625" style="4" customWidth="1"/>
    <col min="14120" max="14132" width="1.42578125" style="4" customWidth="1"/>
    <col min="14133" max="14144" width="1.7109375" style="4" customWidth="1"/>
    <col min="14145" max="14151" width="1.42578125" style="4" customWidth="1"/>
    <col min="14152" max="14154" width="1.28515625" style="4" customWidth="1"/>
    <col min="14155" max="14155" width="1" style="4" customWidth="1"/>
    <col min="14156" max="14157" width="0" style="4" hidden="1" customWidth="1"/>
    <col min="14158" max="14158" width="1.7109375" style="4"/>
    <col min="14159" max="14164" width="1.28515625" style="4" customWidth="1"/>
    <col min="14165" max="14336" width="1.7109375" style="4"/>
    <col min="14337" max="14353" width="1.42578125" style="4" customWidth="1"/>
    <col min="14354" max="14354" width="7.28515625" style="4" customWidth="1"/>
    <col min="14355" max="14355" width="8.42578125" style="4" customWidth="1"/>
    <col min="14356" max="14356" width="6.140625" style="4" customWidth="1"/>
    <col min="14357" max="14361" width="1.7109375" style="4" customWidth="1"/>
    <col min="14362" max="14362" width="4.5703125" style="4" customWidth="1"/>
    <col min="14363" max="14368" width="1.7109375" style="4" customWidth="1"/>
    <col min="14369" max="14369" width="4.5703125" style="4" customWidth="1"/>
    <col min="14370" max="14374" width="1.42578125" style="4" customWidth="1"/>
    <col min="14375" max="14375" width="5.28515625" style="4" customWidth="1"/>
    <col min="14376" max="14388" width="1.42578125" style="4" customWidth="1"/>
    <col min="14389" max="14400" width="1.7109375" style="4" customWidth="1"/>
    <col min="14401" max="14407" width="1.42578125" style="4" customWidth="1"/>
    <col min="14408" max="14410" width="1.28515625" style="4" customWidth="1"/>
    <col min="14411" max="14411" width="1" style="4" customWidth="1"/>
    <col min="14412" max="14413" width="0" style="4" hidden="1" customWidth="1"/>
    <col min="14414" max="14414" width="1.7109375" style="4"/>
    <col min="14415" max="14420" width="1.28515625" style="4" customWidth="1"/>
    <col min="14421" max="14592" width="1.7109375" style="4"/>
    <col min="14593" max="14609" width="1.42578125" style="4" customWidth="1"/>
    <col min="14610" max="14610" width="7.28515625" style="4" customWidth="1"/>
    <col min="14611" max="14611" width="8.42578125" style="4" customWidth="1"/>
    <col min="14612" max="14612" width="6.140625" style="4" customWidth="1"/>
    <col min="14613" max="14617" width="1.7109375" style="4" customWidth="1"/>
    <col min="14618" max="14618" width="4.5703125" style="4" customWidth="1"/>
    <col min="14619" max="14624" width="1.7109375" style="4" customWidth="1"/>
    <col min="14625" max="14625" width="4.5703125" style="4" customWidth="1"/>
    <col min="14626" max="14630" width="1.42578125" style="4" customWidth="1"/>
    <col min="14631" max="14631" width="5.28515625" style="4" customWidth="1"/>
    <col min="14632" max="14644" width="1.42578125" style="4" customWidth="1"/>
    <col min="14645" max="14656" width="1.7109375" style="4" customWidth="1"/>
    <col min="14657" max="14663" width="1.42578125" style="4" customWidth="1"/>
    <col min="14664" max="14666" width="1.28515625" style="4" customWidth="1"/>
    <col min="14667" max="14667" width="1" style="4" customWidth="1"/>
    <col min="14668" max="14669" width="0" style="4" hidden="1" customWidth="1"/>
    <col min="14670" max="14670" width="1.7109375" style="4"/>
    <col min="14671" max="14676" width="1.28515625" style="4" customWidth="1"/>
    <col min="14677" max="14848" width="1.7109375" style="4"/>
    <col min="14849" max="14865" width="1.42578125" style="4" customWidth="1"/>
    <col min="14866" max="14866" width="7.28515625" style="4" customWidth="1"/>
    <col min="14867" max="14867" width="8.42578125" style="4" customWidth="1"/>
    <col min="14868" max="14868" width="6.140625" style="4" customWidth="1"/>
    <col min="14869" max="14873" width="1.7109375" style="4" customWidth="1"/>
    <col min="14874" max="14874" width="4.5703125" style="4" customWidth="1"/>
    <col min="14875" max="14880" width="1.7109375" style="4" customWidth="1"/>
    <col min="14881" max="14881" width="4.5703125" style="4" customWidth="1"/>
    <col min="14882" max="14886" width="1.42578125" style="4" customWidth="1"/>
    <col min="14887" max="14887" width="5.28515625" style="4" customWidth="1"/>
    <col min="14888" max="14900" width="1.42578125" style="4" customWidth="1"/>
    <col min="14901" max="14912" width="1.7109375" style="4" customWidth="1"/>
    <col min="14913" max="14919" width="1.42578125" style="4" customWidth="1"/>
    <col min="14920" max="14922" width="1.28515625" style="4" customWidth="1"/>
    <col min="14923" max="14923" width="1" style="4" customWidth="1"/>
    <col min="14924" max="14925" width="0" style="4" hidden="1" customWidth="1"/>
    <col min="14926" max="14926" width="1.7109375" style="4"/>
    <col min="14927" max="14932" width="1.28515625" style="4" customWidth="1"/>
    <col min="14933" max="15104" width="1.7109375" style="4"/>
    <col min="15105" max="15121" width="1.42578125" style="4" customWidth="1"/>
    <col min="15122" max="15122" width="7.28515625" style="4" customWidth="1"/>
    <col min="15123" max="15123" width="8.42578125" style="4" customWidth="1"/>
    <col min="15124" max="15124" width="6.140625" style="4" customWidth="1"/>
    <col min="15125" max="15129" width="1.7109375" style="4" customWidth="1"/>
    <col min="15130" max="15130" width="4.5703125" style="4" customWidth="1"/>
    <col min="15131" max="15136" width="1.7109375" style="4" customWidth="1"/>
    <col min="15137" max="15137" width="4.5703125" style="4" customWidth="1"/>
    <col min="15138" max="15142" width="1.42578125" style="4" customWidth="1"/>
    <col min="15143" max="15143" width="5.28515625" style="4" customWidth="1"/>
    <col min="15144" max="15156" width="1.42578125" style="4" customWidth="1"/>
    <col min="15157" max="15168" width="1.7109375" style="4" customWidth="1"/>
    <col min="15169" max="15175" width="1.42578125" style="4" customWidth="1"/>
    <col min="15176" max="15178" width="1.28515625" style="4" customWidth="1"/>
    <col min="15179" max="15179" width="1" style="4" customWidth="1"/>
    <col min="15180" max="15181" width="0" style="4" hidden="1" customWidth="1"/>
    <col min="15182" max="15182" width="1.7109375" style="4"/>
    <col min="15183" max="15188" width="1.28515625" style="4" customWidth="1"/>
    <col min="15189" max="15360" width="1.7109375" style="4"/>
    <col min="15361" max="15377" width="1.42578125" style="4" customWidth="1"/>
    <col min="15378" max="15378" width="7.28515625" style="4" customWidth="1"/>
    <col min="15379" max="15379" width="8.42578125" style="4" customWidth="1"/>
    <col min="15380" max="15380" width="6.140625" style="4" customWidth="1"/>
    <col min="15381" max="15385" width="1.7109375" style="4" customWidth="1"/>
    <col min="15386" max="15386" width="4.5703125" style="4" customWidth="1"/>
    <col min="15387" max="15392" width="1.7109375" style="4" customWidth="1"/>
    <col min="15393" max="15393" width="4.5703125" style="4" customWidth="1"/>
    <col min="15394" max="15398" width="1.42578125" style="4" customWidth="1"/>
    <col min="15399" max="15399" width="5.28515625" style="4" customWidth="1"/>
    <col min="15400" max="15412" width="1.42578125" style="4" customWidth="1"/>
    <col min="15413" max="15424" width="1.7109375" style="4" customWidth="1"/>
    <col min="15425" max="15431" width="1.42578125" style="4" customWidth="1"/>
    <col min="15432" max="15434" width="1.28515625" style="4" customWidth="1"/>
    <col min="15435" max="15435" width="1" style="4" customWidth="1"/>
    <col min="15436" max="15437" width="0" style="4" hidden="1" customWidth="1"/>
    <col min="15438" max="15438" width="1.7109375" style="4"/>
    <col min="15439" max="15444" width="1.28515625" style="4" customWidth="1"/>
    <col min="15445" max="15616" width="1.7109375" style="4"/>
    <col min="15617" max="15633" width="1.42578125" style="4" customWidth="1"/>
    <col min="15634" max="15634" width="7.28515625" style="4" customWidth="1"/>
    <col min="15635" max="15635" width="8.42578125" style="4" customWidth="1"/>
    <col min="15636" max="15636" width="6.140625" style="4" customWidth="1"/>
    <col min="15637" max="15641" width="1.7109375" style="4" customWidth="1"/>
    <col min="15642" max="15642" width="4.5703125" style="4" customWidth="1"/>
    <col min="15643" max="15648" width="1.7109375" style="4" customWidth="1"/>
    <col min="15649" max="15649" width="4.5703125" style="4" customWidth="1"/>
    <col min="15650" max="15654" width="1.42578125" style="4" customWidth="1"/>
    <col min="15655" max="15655" width="5.28515625" style="4" customWidth="1"/>
    <col min="15656" max="15668" width="1.42578125" style="4" customWidth="1"/>
    <col min="15669" max="15680" width="1.7109375" style="4" customWidth="1"/>
    <col min="15681" max="15687" width="1.42578125" style="4" customWidth="1"/>
    <col min="15688" max="15690" width="1.28515625" style="4" customWidth="1"/>
    <col min="15691" max="15691" width="1" style="4" customWidth="1"/>
    <col min="15692" max="15693" width="0" style="4" hidden="1" customWidth="1"/>
    <col min="15694" max="15694" width="1.7109375" style="4"/>
    <col min="15695" max="15700" width="1.28515625" style="4" customWidth="1"/>
    <col min="15701" max="15872" width="1.7109375" style="4"/>
    <col min="15873" max="15889" width="1.42578125" style="4" customWidth="1"/>
    <col min="15890" max="15890" width="7.28515625" style="4" customWidth="1"/>
    <col min="15891" max="15891" width="8.42578125" style="4" customWidth="1"/>
    <col min="15892" max="15892" width="6.140625" style="4" customWidth="1"/>
    <col min="15893" max="15897" width="1.7109375" style="4" customWidth="1"/>
    <col min="15898" max="15898" width="4.5703125" style="4" customWidth="1"/>
    <col min="15899" max="15904" width="1.7109375" style="4" customWidth="1"/>
    <col min="15905" max="15905" width="4.5703125" style="4" customWidth="1"/>
    <col min="15906" max="15910" width="1.42578125" style="4" customWidth="1"/>
    <col min="15911" max="15911" width="5.28515625" style="4" customWidth="1"/>
    <col min="15912" max="15924" width="1.42578125" style="4" customWidth="1"/>
    <col min="15925" max="15936" width="1.7109375" style="4" customWidth="1"/>
    <col min="15937" max="15943" width="1.42578125" style="4" customWidth="1"/>
    <col min="15944" max="15946" width="1.28515625" style="4" customWidth="1"/>
    <col min="15947" max="15947" width="1" style="4" customWidth="1"/>
    <col min="15948" max="15949" width="0" style="4" hidden="1" customWidth="1"/>
    <col min="15950" max="15950" width="1.7109375" style="4"/>
    <col min="15951" max="15956" width="1.28515625" style="4" customWidth="1"/>
    <col min="15957" max="16128" width="1.7109375" style="4"/>
    <col min="16129" max="16145" width="1.42578125" style="4" customWidth="1"/>
    <col min="16146" max="16146" width="7.28515625" style="4" customWidth="1"/>
    <col min="16147" max="16147" width="8.42578125" style="4" customWidth="1"/>
    <col min="16148" max="16148" width="6.140625" style="4" customWidth="1"/>
    <col min="16149" max="16153" width="1.7109375" style="4" customWidth="1"/>
    <col min="16154" max="16154" width="4.5703125" style="4" customWidth="1"/>
    <col min="16155" max="16160" width="1.7109375" style="4" customWidth="1"/>
    <col min="16161" max="16161" width="4.5703125" style="4" customWidth="1"/>
    <col min="16162" max="16166" width="1.42578125" style="4" customWidth="1"/>
    <col min="16167" max="16167" width="5.28515625" style="4" customWidth="1"/>
    <col min="16168" max="16180" width="1.42578125" style="4" customWidth="1"/>
    <col min="16181" max="16192" width="1.7109375" style="4" customWidth="1"/>
    <col min="16193" max="16199" width="1.42578125" style="4" customWidth="1"/>
    <col min="16200" max="16202" width="1.28515625" style="4" customWidth="1"/>
    <col min="16203" max="16203" width="1" style="4" customWidth="1"/>
    <col min="16204" max="16205" width="0" style="4" hidden="1" customWidth="1"/>
    <col min="16206" max="16206" width="1.7109375" style="4"/>
    <col min="16207" max="16212" width="1.28515625" style="4" customWidth="1"/>
    <col min="16213" max="16384" width="1.7109375" style="4"/>
  </cols>
  <sheetData>
    <row r="1" spans="1:77">
      <c r="A1" s="265" t="s">
        <v>45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  <c r="BW1" s="265"/>
      <c r="BX1" s="265"/>
      <c r="BY1" s="265"/>
    </row>
    <row r="2" spans="1:77" ht="33.75" customHeight="1">
      <c r="A2" s="266" t="s">
        <v>231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</row>
    <row r="3" spans="1:77" ht="30" customHeight="1">
      <c r="A3" s="253" t="s">
        <v>0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5"/>
      <c r="R3" s="270" t="s">
        <v>46</v>
      </c>
      <c r="S3" s="270" t="s">
        <v>47</v>
      </c>
      <c r="T3" s="270" t="s">
        <v>48</v>
      </c>
      <c r="U3" s="273" t="s">
        <v>49</v>
      </c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5"/>
    </row>
    <row r="4" spans="1:77" ht="12.75" customHeight="1">
      <c r="A4" s="267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9"/>
      <c r="R4" s="271"/>
      <c r="S4" s="271"/>
      <c r="T4" s="271"/>
      <c r="U4" s="253" t="s">
        <v>50</v>
      </c>
      <c r="V4" s="254"/>
      <c r="W4" s="254"/>
      <c r="X4" s="254"/>
      <c r="Y4" s="254"/>
      <c r="Z4" s="255"/>
      <c r="AA4" s="253" t="s">
        <v>51</v>
      </c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5"/>
    </row>
    <row r="5" spans="1:77" ht="41.25" customHeight="1">
      <c r="A5" s="267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9"/>
      <c r="R5" s="271"/>
      <c r="S5" s="271"/>
      <c r="T5" s="271"/>
      <c r="U5" s="267"/>
      <c r="V5" s="268"/>
      <c r="W5" s="268"/>
      <c r="X5" s="268"/>
      <c r="Y5" s="268"/>
      <c r="Z5" s="269"/>
      <c r="AA5" s="253" t="s">
        <v>52</v>
      </c>
      <c r="AB5" s="254"/>
      <c r="AC5" s="254"/>
      <c r="AD5" s="254"/>
      <c r="AE5" s="254"/>
      <c r="AF5" s="254"/>
      <c r="AG5" s="255"/>
      <c r="AH5" s="249" t="s">
        <v>53</v>
      </c>
      <c r="AI5" s="249"/>
      <c r="AJ5" s="249"/>
      <c r="AK5" s="249"/>
      <c r="AL5" s="249"/>
      <c r="AM5" s="250"/>
      <c r="AN5" s="253" t="s">
        <v>54</v>
      </c>
      <c r="AO5" s="254"/>
      <c r="AP5" s="254"/>
      <c r="AQ5" s="254"/>
      <c r="AR5" s="254"/>
      <c r="AS5" s="255"/>
      <c r="AT5" s="259" t="s">
        <v>55</v>
      </c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1"/>
    </row>
    <row r="6" spans="1:77" ht="105" customHeight="1">
      <c r="A6" s="256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8"/>
      <c r="R6" s="272"/>
      <c r="S6" s="272"/>
      <c r="T6" s="272"/>
      <c r="U6" s="256"/>
      <c r="V6" s="257"/>
      <c r="W6" s="257"/>
      <c r="X6" s="257"/>
      <c r="Y6" s="257"/>
      <c r="Z6" s="258"/>
      <c r="AA6" s="256"/>
      <c r="AB6" s="257"/>
      <c r="AC6" s="257"/>
      <c r="AD6" s="257"/>
      <c r="AE6" s="257"/>
      <c r="AF6" s="257"/>
      <c r="AG6" s="258"/>
      <c r="AH6" s="251"/>
      <c r="AI6" s="251"/>
      <c r="AJ6" s="251"/>
      <c r="AK6" s="251"/>
      <c r="AL6" s="251"/>
      <c r="AM6" s="252"/>
      <c r="AN6" s="256"/>
      <c r="AO6" s="257"/>
      <c r="AP6" s="257"/>
      <c r="AQ6" s="257"/>
      <c r="AR6" s="257"/>
      <c r="AS6" s="258"/>
      <c r="AT6" s="259" t="s">
        <v>56</v>
      </c>
      <c r="AU6" s="260"/>
      <c r="AV6" s="260"/>
      <c r="AW6" s="260"/>
      <c r="AX6" s="260"/>
      <c r="AY6" s="260"/>
      <c r="AZ6" s="261"/>
      <c r="BA6" s="259" t="s">
        <v>57</v>
      </c>
      <c r="BB6" s="260"/>
      <c r="BC6" s="260"/>
      <c r="BD6" s="260"/>
      <c r="BE6" s="260"/>
      <c r="BF6" s="261"/>
      <c r="BG6" s="259" t="s">
        <v>58</v>
      </c>
      <c r="BH6" s="260"/>
      <c r="BI6" s="260"/>
      <c r="BJ6" s="260"/>
      <c r="BK6" s="260"/>
      <c r="BL6" s="261"/>
      <c r="BM6" s="262" t="s">
        <v>59</v>
      </c>
      <c r="BN6" s="263"/>
      <c r="BO6" s="263"/>
      <c r="BP6" s="263"/>
      <c r="BQ6" s="263"/>
      <c r="BR6" s="263"/>
      <c r="BS6" s="264"/>
      <c r="BT6" s="259" t="s">
        <v>60</v>
      </c>
      <c r="BU6" s="260"/>
      <c r="BV6" s="260"/>
      <c r="BW6" s="260"/>
      <c r="BX6" s="260"/>
      <c r="BY6" s="261"/>
    </row>
    <row r="7" spans="1:77" ht="14.25" customHeight="1">
      <c r="A7" s="276" t="s">
        <v>61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8"/>
      <c r="R7" s="5" t="s">
        <v>62</v>
      </c>
      <c r="S7" s="5" t="s">
        <v>63</v>
      </c>
      <c r="T7" s="5" t="s">
        <v>64</v>
      </c>
      <c r="U7" s="276" t="s">
        <v>65</v>
      </c>
      <c r="V7" s="277"/>
      <c r="W7" s="277"/>
      <c r="X7" s="277"/>
      <c r="Y7" s="277"/>
      <c r="Z7" s="278"/>
      <c r="AA7" s="276" t="s">
        <v>66</v>
      </c>
      <c r="AB7" s="277"/>
      <c r="AC7" s="277"/>
      <c r="AD7" s="277"/>
      <c r="AE7" s="277"/>
      <c r="AF7" s="277"/>
      <c r="AG7" s="278"/>
      <c r="AH7" s="279" t="s">
        <v>67</v>
      </c>
      <c r="AI7" s="280"/>
      <c r="AJ7" s="280"/>
      <c r="AK7" s="280"/>
      <c r="AL7" s="280"/>
      <c r="AM7" s="281"/>
      <c r="AN7" s="276" t="s">
        <v>68</v>
      </c>
      <c r="AO7" s="277"/>
      <c r="AP7" s="277"/>
      <c r="AQ7" s="277"/>
      <c r="AR7" s="277"/>
      <c r="AS7" s="278"/>
      <c r="AT7" s="276" t="s">
        <v>69</v>
      </c>
      <c r="AU7" s="277"/>
      <c r="AV7" s="277"/>
      <c r="AW7" s="277"/>
      <c r="AX7" s="277"/>
      <c r="AY7" s="277"/>
      <c r="AZ7" s="278"/>
      <c r="BA7" s="276" t="s">
        <v>70</v>
      </c>
      <c r="BB7" s="277"/>
      <c r="BC7" s="277"/>
      <c r="BD7" s="277"/>
      <c r="BE7" s="277"/>
      <c r="BF7" s="278"/>
      <c r="BG7" s="276" t="s">
        <v>71</v>
      </c>
      <c r="BH7" s="277"/>
      <c r="BI7" s="277"/>
      <c r="BJ7" s="277"/>
      <c r="BK7" s="277"/>
      <c r="BL7" s="278"/>
      <c r="BM7" s="279" t="s">
        <v>72</v>
      </c>
      <c r="BN7" s="280"/>
      <c r="BO7" s="280"/>
      <c r="BP7" s="280"/>
      <c r="BQ7" s="280"/>
      <c r="BR7" s="280"/>
      <c r="BS7" s="281"/>
      <c r="BT7" s="276" t="s">
        <v>73</v>
      </c>
      <c r="BU7" s="277"/>
      <c r="BV7" s="277"/>
      <c r="BW7" s="277"/>
      <c r="BX7" s="277"/>
      <c r="BY7" s="278"/>
    </row>
    <row r="8" spans="1:77" ht="14.25" customHeight="1">
      <c r="A8" s="238" t="s">
        <v>74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6">
        <v>100</v>
      </c>
      <c r="S8" s="7" t="s">
        <v>75</v>
      </c>
      <c r="T8" s="68"/>
      <c r="U8" s="224">
        <f>U12+U13+U22+U23</f>
        <v>35874817</v>
      </c>
      <c r="V8" s="225"/>
      <c r="W8" s="225"/>
      <c r="X8" s="225"/>
      <c r="Y8" s="225"/>
      <c r="Z8" s="226"/>
      <c r="AA8" s="236">
        <f>AA12</f>
        <v>35462017</v>
      </c>
      <c r="AB8" s="236"/>
      <c r="AC8" s="236"/>
      <c r="AD8" s="236"/>
      <c r="AE8" s="236"/>
      <c r="AF8" s="236"/>
      <c r="AG8" s="236"/>
      <c r="AH8" s="282">
        <f>AH22</f>
        <v>0</v>
      </c>
      <c r="AI8" s="282"/>
      <c r="AJ8" s="282"/>
      <c r="AK8" s="282"/>
      <c r="AL8" s="282"/>
      <c r="AM8" s="282"/>
      <c r="AN8" s="224"/>
      <c r="AO8" s="225"/>
      <c r="AP8" s="225"/>
      <c r="AQ8" s="225"/>
      <c r="AR8" s="225"/>
      <c r="AS8" s="226"/>
      <c r="AT8" s="236">
        <f>AT13</f>
        <v>412800</v>
      </c>
      <c r="AU8" s="236"/>
      <c r="AV8" s="236"/>
      <c r="AW8" s="236"/>
      <c r="AX8" s="236"/>
      <c r="AY8" s="236"/>
      <c r="AZ8" s="236"/>
      <c r="BA8" s="236">
        <f>BA13</f>
        <v>412800</v>
      </c>
      <c r="BB8" s="236"/>
      <c r="BC8" s="236"/>
      <c r="BD8" s="236"/>
      <c r="BE8" s="236"/>
      <c r="BF8" s="236"/>
      <c r="BG8" s="220"/>
      <c r="BH8" s="230"/>
      <c r="BI8" s="230"/>
      <c r="BJ8" s="230"/>
      <c r="BK8" s="230"/>
      <c r="BL8" s="231"/>
      <c r="BM8" s="237"/>
      <c r="BN8" s="237"/>
      <c r="BO8" s="237"/>
      <c r="BP8" s="237"/>
      <c r="BQ8" s="237"/>
      <c r="BR8" s="237"/>
      <c r="BS8" s="237"/>
      <c r="BT8" s="235"/>
      <c r="BU8" s="235"/>
      <c r="BV8" s="235"/>
      <c r="BW8" s="235"/>
      <c r="BX8" s="235"/>
      <c r="BY8" s="235"/>
    </row>
    <row r="9" spans="1:77" ht="14.25" customHeight="1">
      <c r="A9" s="223" t="s">
        <v>1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9"/>
      <c r="S9" s="68"/>
      <c r="T9" s="68"/>
      <c r="U9" s="220"/>
      <c r="V9" s="230"/>
      <c r="W9" s="230"/>
      <c r="X9" s="230"/>
      <c r="Y9" s="230"/>
      <c r="Z9" s="231"/>
      <c r="AA9" s="235"/>
      <c r="AB9" s="235"/>
      <c r="AC9" s="235"/>
      <c r="AD9" s="235"/>
      <c r="AE9" s="235"/>
      <c r="AF9" s="235"/>
      <c r="AG9" s="235"/>
      <c r="AH9" s="237"/>
      <c r="AI9" s="237"/>
      <c r="AJ9" s="237"/>
      <c r="AK9" s="237"/>
      <c r="AL9" s="237"/>
      <c r="AM9" s="237"/>
      <c r="AN9" s="220"/>
      <c r="AO9" s="230"/>
      <c r="AP9" s="230"/>
      <c r="AQ9" s="230"/>
      <c r="AR9" s="230"/>
      <c r="AS9" s="231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20"/>
      <c r="BH9" s="230"/>
      <c r="BI9" s="230"/>
      <c r="BJ9" s="230"/>
      <c r="BK9" s="230"/>
      <c r="BL9" s="231"/>
      <c r="BM9" s="237"/>
      <c r="BN9" s="237"/>
      <c r="BO9" s="237"/>
      <c r="BP9" s="237"/>
      <c r="BQ9" s="237"/>
      <c r="BR9" s="237"/>
      <c r="BS9" s="237"/>
      <c r="BT9" s="235"/>
      <c r="BU9" s="235"/>
      <c r="BV9" s="235"/>
      <c r="BW9" s="235"/>
      <c r="BX9" s="235"/>
      <c r="BY9" s="235"/>
    </row>
    <row r="10" spans="1:77" ht="28.5" customHeight="1">
      <c r="A10" s="223" t="s">
        <v>76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9">
        <v>110</v>
      </c>
      <c r="S10" s="9"/>
      <c r="T10" s="68"/>
      <c r="U10" s="220"/>
      <c r="V10" s="230"/>
      <c r="W10" s="230"/>
      <c r="X10" s="230"/>
      <c r="Y10" s="230"/>
      <c r="Z10" s="231"/>
      <c r="AA10" s="220" t="s">
        <v>75</v>
      </c>
      <c r="AB10" s="230"/>
      <c r="AC10" s="230"/>
      <c r="AD10" s="230"/>
      <c r="AE10" s="230"/>
      <c r="AF10" s="230"/>
      <c r="AG10" s="231"/>
      <c r="AH10" s="227" t="s">
        <v>75</v>
      </c>
      <c r="AI10" s="228"/>
      <c r="AJ10" s="228"/>
      <c r="AK10" s="228"/>
      <c r="AL10" s="228"/>
      <c r="AM10" s="229"/>
      <c r="AN10" s="220" t="s">
        <v>75</v>
      </c>
      <c r="AO10" s="230"/>
      <c r="AP10" s="230"/>
      <c r="AQ10" s="230"/>
      <c r="AR10" s="230"/>
      <c r="AS10" s="231"/>
      <c r="AT10" s="220"/>
      <c r="AU10" s="230"/>
      <c r="AV10" s="230"/>
      <c r="AW10" s="230"/>
      <c r="AX10" s="230"/>
      <c r="AY10" s="230"/>
      <c r="AZ10" s="231"/>
      <c r="BA10" s="220" t="s">
        <v>75</v>
      </c>
      <c r="BB10" s="230"/>
      <c r="BC10" s="230"/>
      <c r="BD10" s="230"/>
      <c r="BE10" s="230"/>
      <c r="BF10" s="231"/>
      <c r="BG10" s="220" t="s">
        <v>75</v>
      </c>
      <c r="BH10" s="230"/>
      <c r="BI10" s="230"/>
      <c r="BJ10" s="230"/>
      <c r="BK10" s="230"/>
      <c r="BL10" s="231"/>
      <c r="BM10" s="227"/>
      <c r="BN10" s="228"/>
      <c r="BO10" s="228"/>
      <c r="BP10" s="228"/>
      <c r="BQ10" s="228"/>
      <c r="BR10" s="228"/>
      <c r="BS10" s="229"/>
      <c r="BT10" s="220" t="s">
        <v>75</v>
      </c>
      <c r="BU10" s="230"/>
      <c r="BV10" s="230"/>
      <c r="BW10" s="230"/>
      <c r="BX10" s="230"/>
      <c r="BY10" s="231"/>
    </row>
    <row r="11" spans="1:77" ht="30.6" customHeight="1">
      <c r="A11" s="223" t="s">
        <v>77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9">
        <v>111</v>
      </c>
      <c r="S11" s="9"/>
      <c r="T11" s="68"/>
      <c r="U11" s="220"/>
      <c r="V11" s="230"/>
      <c r="W11" s="230"/>
      <c r="X11" s="230"/>
      <c r="Y11" s="230"/>
      <c r="Z11" s="231"/>
      <c r="AA11" s="220" t="s">
        <v>75</v>
      </c>
      <c r="AB11" s="230"/>
      <c r="AC11" s="230"/>
      <c r="AD11" s="230"/>
      <c r="AE11" s="230"/>
      <c r="AF11" s="230"/>
      <c r="AG11" s="231"/>
      <c r="AH11" s="227" t="s">
        <v>75</v>
      </c>
      <c r="AI11" s="228"/>
      <c r="AJ11" s="228"/>
      <c r="AK11" s="228"/>
      <c r="AL11" s="228"/>
      <c r="AM11" s="229"/>
      <c r="AN11" s="220" t="s">
        <v>75</v>
      </c>
      <c r="AO11" s="230"/>
      <c r="AP11" s="230"/>
      <c r="AQ11" s="230"/>
      <c r="AR11" s="230"/>
      <c r="AS11" s="231"/>
      <c r="AT11" s="220"/>
      <c r="AU11" s="230"/>
      <c r="AV11" s="230"/>
      <c r="AW11" s="230"/>
      <c r="AX11" s="230"/>
      <c r="AY11" s="230"/>
      <c r="AZ11" s="231"/>
      <c r="BA11" s="220" t="s">
        <v>75</v>
      </c>
      <c r="BB11" s="230"/>
      <c r="BC11" s="230"/>
      <c r="BD11" s="230"/>
      <c r="BE11" s="230"/>
      <c r="BF11" s="231"/>
      <c r="BG11" s="220" t="s">
        <v>75</v>
      </c>
      <c r="BH11" s="230"/>
      <c r="BI11" s="230"/>
      <c r="BJ11" s="230"/>
      <c r="BK11" s="230"/>
      <c r="BL11" s="231"/>
      <c r="BM11" s="227"/>
      <c r="BN11" s="228"/>
      <c r="BO11" s="228"/>
      <c r="BP11" s="228"/>
      <c r="BQ11" s="228"/>
      <c r="BR11" s="228"/>
      <c r="BS11" s="229"/>
      <c r="BT11" s="220" t="s">
        <v>75</v>
      </c>
      <c r="BU11" s="230"/>
      <c r="BV11" s="230"/>
      <c r="BW11" s="230"/>
      <c r="BX11" s="230"/>
      <c r="BY11" s="231"/>
    </row>
    <row r="12" spans="1:77" ht="41.25" customHeight="1">
      <c r="A12" s="223" t="s">
        <v>78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9">
        <v>120</v>
      </c>
      <c r="S12" s="9"/>
      <c r="T12" s="68"/>
      <c r="U12" s="224">
        <f>AA12</f>
        <v>35462017</v>
      </c>
      <c r="V12" s="225"/>
      <c r="W12" s="225"/>
      <c r="X12" s="225"/>
      <c r="Y12" s="225"/>
      <c r="Z12" s="226"/>
      <c r="AA12" s="224">
        <f>AA24</f>
        <v>35462017</v>
      </c>
      <c r="AB12" s="225"/>
      <c r="AC12" s="225"/>
      <c r="AD12" s="225"/>
      <c r="AE12" s="225"/>
      <c r="AF12" s="225"/>
      <c r="AG12" s="226"/>
      <c r="AH12" s="227" t="s">
        <v>75</v>
      </c>
      <c r="AI12" s="228"/>
      <c r="AJ12" s="228"/>
      <c r="AK12" s="228"/>
      <c r="AL12" s="228"/>
      <c r="AM12" s="229"/>
      <c r="AN12" s="220" t="s">
        <v>75</v>
      </c>
      <c r="AO12" s="230"/>
      <c r="AP12" s="230"/>
      <c r="AQ12" s="230"/>
      <c r="AR12" s="230"/>
      <c r="AS12" s="231"/>
      <c r="AT12" s="220"/>
      <c r="AU12" s="230"/>
      <c r="AV12" s="230"/>
      <c r="AW12" s="230"/>
      <c r="AX12" s="230"/>
      <c r="AY12" s="230"/>
      <c r="AZ12" s="231"/>
      <c r="BA12" s="220"/>
      <c r="BB12" s="230"/>
      <c r="BC12" s="230"/>
      <c r="BD12" s="230"/>
      <c r="BE12" s="230"/>
      <c r="BF12" s="231"/>
      <c r="BG12" s="220"/>
      <c r="BH12" s="230"/>
      <c r="BI12" s="230"/>
      <c r="BJ12" s="230"/>
      <c r="BK12" s="230"/>
      <c r="BL12" s="231"/>
      <c r="BM12" s="227"/>
      <c r="BN12" s="228"/>
      <c r="BO12" s="228"/>
      <c r="BP12" s="228"/>
      <c r="BQ12" s="228"/>
      <c r="BR12" s="228"/>
      <c r="BS12" s="229"/>
      <c r="BT12" s="220" t="s">
        <v>75</v>
      </c>
      <c r="BU12" s="230"/>
      <c r="BV12" s="230"/>
      <c r="BW12" s="230"/>
      <c r="BX12" s="230"/>
      <c r="BY12" s="231"/>
    </row>
    <row r="13" spans="1:77" ht="28.15" customHeight="1">
      <c r="A13" s="223" t="s">
        <v>156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9">
        <v>121</v>
      </c>
      <c r="S13" s="9">
        <v>131</v>
      </c>
      <c r="T13" s="68"/>
      <c r="U13" s="224">
        <f>AA13+AT13</f>
        <v>412800</v>
      </c>
      <c r="V13" s="225"/>
      <c r="W13" s="225"/>
      <c r="X13" s="225"/>
      <c r="Y13" s="225"/>
      <c r="Z13" s="226"/>
      <c r="AA13" s="224"/>
      <c r="AB13" s="225"/>
      <c r="AC13" s="225"/>
      <c r="AD13" s="225"/>
      <c r="AE13" s="225"/>
      <c r="AF13" s="225"/>
      <c r="AG13" s="226"/>
      <c r="AH13" s="227" t="s">
        <v>75</v>
      </c>
      <c r="AI13" s="228"/>
      <c r="AJ13" s="228"/>
      <c r="AK13" s="228"/>
      <c r="AL13" s="228"/>
      <c r="AM13" s="229"/>
      <c r="AN13" s="220" t="s">
        <v>75</v>
      </c>
      <c r="AO13" s="230"/>
      <c r="AP13" s="230"/>
      <c r="AQ13" s="230"/>
      <c r="AR13" s="230"/>
      <c r="AS13" s="231"/>
      <c r="AT13" s="220">
        <f>BA13</f>
        <v>412800</v>
      </c>
      <c r="AU13" s="230"/>
      <c r="AV13" s="230"/>
      <c r="AW13" s="230"/>
      <c r="AX13" s="230"/>
      <c r="AY13" s="230"/>
      <c r="AZ13" s="231"/>
      <c r="BA13" s="220">
        <v>412800</v>
      </c>
      <c r="BB13" s="230"/>
      <c r="BC13" s="230"/>
      <c r="BD13" s="230"/>
      <c r="BE13" s="230"/>
      <c r="BF13" s="231"/>
      <c r="BG13" s="220"/>
      <c r="BH13" s="230"/>
      <c r="BI13" s="230"/>
      <c r="BJ13" s="230"/>
      <c r="BK13" s="230"/>
      <c r="BL13" s="231"/>
      <c r="BM13" s="227"/>
      <c r="BN13" s="228"/>
      <c r="BO13" s="228"/>
      <c r="BP13" s="228"/>
      <c r="BQ13" s="228"/>
      <c r="BR13" s="228"/>
      <c r="BS13" s="229"/>
      <c r="BT13" s="220" t="s">
        <v>75</v>
      </c>
      <c r="BU13" s="230"/>
      <c r="BV13" s="230"/>
      <c r="BW13" s="230"/>
      <c r="BX13" s="230"/>
      <c r="BY13" s="231"/>
    </row>
    <row r="14" spans="1:77" ht="41.25" customHeight="1">
      <c r="A14" s="223" t="s">
        <v>79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9">
        <v>130</v>
      </c>
      <c r="S14" s="9"/>
      <c r="T14" s="68"/>
      <c r="U14" s="220"/>
      <c r="V14" s="230"/>
      <c r="W14" s="230"/>
      <c r="X14" s="230"/>
      <c r="Y14" s="230"/>
      <c r="Z14" s="231"/>
      <c r="AA14" s="220" t="s">
        <v>75</v>
      </c>
      <c r="AB14" s="230"/>
      <c r="AC14" s="230"/>
      <c r="AD14" s="230"/>
      <c r="AE14" s="230"/>
      <c r="AF14" s="230"/>
      <c r="AG14" s="231"/>
      <c r="AH14" s="227" t="s">
        <v>75</v>
      </c>
      <c r="AI14" s="228"/>
      <c r="AJ14" s="228"/>
      <c r="AK14" s="228"/>
      <c r="AL14" s="228"/>
      <c r="AM14" s="229"/>
      <c r="AN14" s="220" t="s">
        <v>75</v>
      </c>
      <c r="AO14" s="230"/>
      <c r="AP14" s="230"/>
      <c r="AQ14" s="230"/>
      <c r="AR14" s="230"/>
      <c r="AS14" s="231"/>
      <c r="AT14" s="220"/>
      <c r="AU14" s="230"/>
      <c r="AV14" s="230"/>
      <c r="AW14" s="230"/>
      <c r="AX14" s="230"/>
      <c r="AY14" s="230"/>
      <c r="AZ14" s="231"/>
      <c r="BA14" s="220" t="s">
        <v>75</v>
      </c>
      <c r="BB14" s="230"/>
      <c r="BC14" s="230"/>
      <c r="BD14" s="230"/>
      <c r="BE14" s="230"/>
      <c r="BF14" s="231"/>
      <c r="BG14" s="220" t="s">
        <v>75</v>
      </c>
      <c r="BH14" s="230"/>
      <c r="BI14" s="230"/>
      <c r="BJ14" s="230"/>
      <c r="BK14" s="230"/>
      <c r="BL14" s="231"/>
      <c r="BM14" s="227"/>
      <c r="BN14" s="228"/>
      <c r="BO14" s="228"/>
      <c r="BP14" s="228"/>
      <c r="BQ14" s="228"/>
      <c r="BR14" s="228"/>
      <c r="BS14" s="229"/>
      <c r="BT14" s="220" t="s">
        <v>75</v>
      </c>
      <c r="BU14" s="230"/>
      <c r="BV14" s="230"/>
      <c r="BW14" s="230"/>
      <c r="BX14" s="230"/>
      <c r="BY14" s="231"/>
    </row>
    <row r="15" spans="1:77" ht="12.75" customHeight="1">
      <c r="A15" s="223" t="s">
        <v>80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9">
        <v>140</v>
      </c>
      <c r="S15" s="9"/>
      <c r="T15" s="68"/>
      <c r="U15" s="220"/>
      <c r="V15" s="230"/>
      <c r="W15" s="230"/>
      <c r="X15" s="230"/>
      <c r="Y15" s="230"/>
      <c r="Z15" s="231"/>
      <c r="AA15" s="220"/>
      <c r="AB15" s="230"/>
      <c r="AC15" s="230"/>
      <c r="AD15" s="230"/>
      <c r="AE15" s="230"/>
      <c r="AF15" s="230"/>
      <c r="AG15" s="231"/>
      <c r="AH15" s="227"/>
      <c r="AI15" s="228"/>
      <c r="AJ15" s="228"/>
      <c r="AK15" s="228"/>
      <c r="AL15" s="228"/>
      <c r="AM15" s="229"/>
      <c r="AN15" s="220"/>
      <c r="AO15" s="230"/>
      <c r="AP15" s="230"/>
      <c r="AQ15" s="230"/>
      <c r="AR15" s="230"/>
      <c r="AS15" s="231"/>
      <c r="AT15" s="220"/>
      <c r="AU15" s="230"/>
      <c r="AV15" s="230"/>
      <c r="AW15" s="230"/>
      <c r="AX15" s="230"/>
      <c r="AY15" s="230"/>
      <c r="AZ15" s="231"/>
      <c r="BA15" s="220"/>
      <c r="BB15" s="230"/>
      <c r="BC15" s="230"/>
      <c r="BD15" s="230"/>
      <c r="BE15" s="230"/>
      <c r="BF15" s="231"/>
      <c r="BG15" s="220"/>
      <c r="BH15" s="230"/>
      <c r="BI15" s="230"/>
      <c r="BJ15" s="230"/>
      <c r="BK15" s="230"/>
      <c r="BL15" s="231"/>
      <c r="BM15" s="227"/>
      <c r="BN15" s="228"/>
      <c r="BO15" s="228"/>
      <c r="BP15" s="228"/>
      <c r="BQ15" s="228"/>
      <c r="BR15" s="228"/>
      <c r="BS15" s="229"/>
      <c r="BT15" s="220"/>
      <c r="BU15" s="230"/>
      <c r="BV15" s="230"/>
      <c r="BW15" s="230"/>
      <c r="BX15" s="230"/>
      <c r="BY15" s="231"/>
    </row>
    <row r="16" spans="1:77" ht="28.5" customHeight="1">
      <c r="A16" s="223" t="s">
        <v>157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9">
        <v>141</v>
      </c>
      <c r="S16" s="9">
        <v>155</v>
      </c>
      <c r="T16" s="68"/>
      <c r="U16" s="220"/>
      <c r="V16" s="230"/>
      <c r="W16" s="230"/>
      <c r="X16" s="230"/>
      <c r="Y16" s="230"/>
      <c r="Z16" s="231"/>
      <c r="AA16" s="220" t="s">
        <v>75</v>
      </c>
      <c r="AB16" s="230"/>
      <c r="AC16" s="230"/>
      <c r="AD16" s="230"/>
      <c r="AE16" s="230"/>
      <c r="AF16" s="230"/>
      <c r="AG16" s="231"/>
      <c r="AH16" s="227" t="s">
        <v>75</v>
      </c>
      <c r="AI16" s="228"/>
      <c r="AJ16" s="228"/>
      <c r="AK16" s="228"/>
      <c r="AL16" s="228"/>
      <c r="AM16" s="229"/>
      <c r="AN16" s="220" t="s">
        <v>75</v>
      </c>
      <c r="AO16" s="230"/>
      <c r="AP16" s="230"/>
      <c r="AQ16" s="230"/>
      <c r="AR16" s="230"/>
      <c r="AS16" s="231"/>
      <c r="AT16" s="220"/>
      <c r="AU16" s="230"/>
      <c r="AV16" s="230"/>
      <c r="AW16" s="230"/>
      <c r="AX16" s="230"/>
      <c r="AY16" s="230"/>
      <c r="AZ16" s="231"/>
      <c r="BA16" s="220" t="s">
        <v>75</v>
      </c>
      <c r="BB16" s="230"/>
      <c r="BC16" s="230"/>
      <c r="BD16" s="230"/>
      <c r="BE16" s="230"/>
      <c r="BF16" s="231"/>
      <c r="BG16" s="220" t="s">
        <v>75</v>
      </c>
      <c r="BH16" s="230"/>
      <c r="BI16" s="230"/>
      <c r="BJ16" s="230"/>
      <c r="BK16" s="230"/>
      <c r="BL16" s="231"/>
      <c r="BM16" s="227"/>
      <c r="BN16" s="228"/>
      <c r="BO16" s="228"/>
      <c r="BP16" s="228"/>
      <c r="BQ16" s="228"/>
      <c r="BR16" s="228"/>
      <c r="BS16" s="229"/>
      <c r="BT16" s="220" t="s">
        <v>75</v>
      </c>
      <c r="BU16" s="230"/>
      <c r="BV16" s="230"/>
      <c r="BW16" s="230"/>
      <c r="BX16" s="230"/>
      <c r="BY16" s="231"/>
    </row>
    <row r="17" spans="1:77" ht="14.25" customHeight="1">
      <c r="A17" s="223" t="s">
        <v>60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9">
        <v>142</v>
      </c>
      <c r="S17" s="9"/>
      <c r="T17" s="68"/>
      <c r="U17" s="220"/>
      <c r="V17" s="230"/>
      <c r="W17" s="230"/>
      <c r="X17" s="230"/>
      <c r="Y17" s="230"/>
      <c r="Z17" s="231"/>
      <c r="AA17" s="220" t="s">
        <v>75</v>
      </c>
      <c r="AB17" s="230"/>
      <c r="AC17" s="230"/>
      <c r="AD17" s="230"/>
      <c r="AE17" s="230"/>
      <c r="AF17" s="230"/>
      <c r="AG17" s="231"/>
      <c r="AH17" s="227" t="s">
        <v>75</v>
      </c>
      <c r="AI17" s="228"/>
      <c r="AJ17" s="228"/>
      <c r="AK17" s="228"/>
      <c r="AL17" s="228"/>
      <c r="AM17" s="229"/>
      <c r="AN17" s="220" t="s">
        <v>75</v>
      </c>
      <c r="AO17" s="230"/>
      <c r="AP17" s="230"/>
      <c r="AQ17" s="230"/>
      <c r="AR17" s="230"/>
      <c r="AS17" s="231"/>
      <c r="AT17" s="220"/>
      <c r="AU17" s="230"/>
      <c r="AV17" s="230"/>
      <c r="AW17" s="230"/>
      <c r="AX17" s="230"/>
      <c r="AY17" s="230"/>
      <c r="AZ17" s="231"/>
      <c r="BA17" s="220" t="s">
        <v>75</v>
      </c>
      <c r="BB17" s="230"/>
      <c r="BC17" s="230"/>
      <c r="BD17" s="230"/>
      <c r="BE17" s="230"/>
      <c r="BF17" s="231"/>
      <c r="BG17" s="220" t="s">
        <v>75</v>
      </c>
      <c r="BH17" s="230"/>
      <c r="BI17" s="230"/>
      <c r="BJ17" s="230"/>
      <c r="BK17" s="230"/>
      <c r="BL17" s="231"/>
      <c r="BM17" s="227" t="s">
        <v>75</v>
      </c>
      <c r="BN17" s="228"/>
      <c r="BO17" s="228"/>
      <c r="BP17" s="228"/>
      <c r="BQ17" s="228"/>
      <c r="BR17" s="228"/>
      <c r="BS17" s="229"/>
      <c r="BT17" s="220"/>
      <c r="BU17" s="230"/>
      <c r="BV17" s="230"/>
      <c r="BW17" s="230"/>
      <c r="BX17" s="230"/>
      <c r="BY17" s="231"/>
    </row>
    <row r="18" spans="1:77" ht="58.5" customHeight="1">
      <c r="A18" s="223" t="s">
        <v>81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9">
        <v>143</v>
      </c>
      <c r="S18" s="9"/>
      <c r="T18" s="68"/>
      <c r="U18" s="220"/>
      <c r="V18" s="230"/>
      <c r="W18" s="230"/>
      <c r="X18" s="230"/>
      <c r="Y18" s="230"/>
      <c r="Z18" s="231"/>
      <c r="AA18" s="220"/>
      <c r="AB18" s="230"/>
      <c r="AC18" s="230"/>
      <c r="AD18" s="230"/>
      <c r="AE18" s="230"/>
      <c r="AF18" s="230"/>
      <c r="AG18" s="231"/>
      <c r="AH18" s="227"/>
      <c r="AI18" s="228"/>
      <c r="AJ18" s="228"/>
      <c r="AK18" s="228"/>
      <c r="AL18" s="228"/>
      <c r="AM18" s="229"/>
      <c r="AN18" s="220"/>
      <c r="AO18" s="230"/>
      <c r="AP18" s="230"/>
      <c r="AQ18" s="230"/>
      <c r="AR18" s="230"/>
      <c r="AS18" s="231"/>
      <c r="AT18" s="220"/>
      <c r="AU18" s="230"/>
      <c r="AV18" s="230"/>
      <c r="AW18" s="230"/>
      <c r="AX18" s="230"/>
      <c r="AY18" s="230"/>
      <c r="AZ18" s="231"/>
      <c r="BA18" s="220"/>
      <c r="BB18" s="230"/>
      <c r="BC18" s="230"/>
      <c r="BD18" s="230"/>
      <c r="BE18" s="230"/>
      <c r="BF18" s="231"/>
      <c r="BG18" s="220"/>
      <c r="BH18" s="230"/>
      <c r="BI18" s="230"/>
      <c r="BJ18" s="230"/>
      <c r="BK18" s="230"/>
      <c r="BL18" s="231"/>
      <c r="BM18" s="227"/>
      <c r="BN18" s="228"/>
      <c r="BO18" s="228"/>
      <c r="BP18" s="228"/>
      <c r="BQ18" s="228"/>
      <c r="BR18" s="228"/>
      <c r="BS18" s="229"/>
      <c r="BT18" s="220"/>
      <c r="BU18" s="230"/>
      <c r="BV18" s="230"/>
      <c r="BW18" s="230"/>
      <c r="BX18" s="230"/>
      <c r="BY18" s="231"/>
    </row>
    <row r="19" spans="1:77" ht="29.25" customHeight="1">
      <c r="A19" s="223" t="s">
        <v>82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9">
        <v>150</v>
      </c>
      <c r="S19" s="9"/>
      <c r="T19" s="68"/>
      <c r="U19" s="220"/>
      <c r="V19" s="230"/>
      <c r="W19" s="230"/>
      <c r="X19" s="230"/>
      <c r="Y19" s="230"/>
      <c r="Z19" s="231"/>
      <c r="AA19" s="220" t="s">
        <v>75</v>
      </c>
      <c r="AB19" s="230"/>
      <c r="AC19" s="230"/>
      <c r="AD19" s="230"/>
      <c r="AE19" s="230"/>
      <c r="AF19" s="230"/>
      <c r="AG19" s="231"/>
      <c r="AH19" s="227" t="s">
        <v>75</v>
      </c>
      <c r="AI19" s="228"/>
      <c r="AJ19" s="228"/>
      <c r="AK19" s="228"/>
      <c r="AL19" s="228"/>
      <c r="AM19" s="229"/>
      <c r="AN19" s="220" t="s">
        <v>75</v>
      </c>
      <c r="AO19" s="230"/>
      <c r="AP19" s="230"/>
      <c r="AQ19" s="230"/>
      <c r="AR19" s="230"/>
      <c r="AS19" s="231"/>
      <c r="AT19" s="220"/>
      <c r="AU19" s="230"/>
      <c r="AV19" s="230"/>
      <c r="AW19" s="230"/>
      <c r="AX19" s="230"/>
      <c r="AY19" s="230"/>
      <c r="AZ19" s="231"/>
      <c r="BA19" s="220" t="s">
        <v>75</v>
      </c>
      <c r="BB19" s="230"/>
      <c r="BC19" s="230"/>
      <c r="BD19" s="230"/>
      <c r="BE19" s="230"/>
      <c r="BF19" s="231"/>
      <c r="BG19" s="220" t="s">
        <v>75</v>
      </c>
      <c r="BH19" s="230"/>
      <c r="BI19" s="230"/>
      <c r="BJ19" s="230"/>
      <c r="BK19" s="230"/>
      <c r="BL19" s="231"/>
      <c r="BM19" s="227"/>
      <c r="BN19" s="228"/>
      <c r="BO19" s="228"/>
      <c r="BP19" s="228"/>
      <c r="BQ19" s="228"/>
      <c r="BR19" s="228"/>
      <c r="BS19" s="229"/>
      <c r="BT19" s="220" t="s">
        <v>75</v>
      </c>
      <c r="BU19" s="230"/>
      <c r="BV19" s="230"/>
      <c r="BW19" s="230"/>
      <c r="BX19" s="230"/>
      <c r="BY19" s="231"/>
    </row>
    <row r="20" spans="1:77" ht="14.25" customHeight="1">
      <c r="A20" s="223"/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9">
        <v>151</v>
      </c>
      <c r="S20" s="9"/>
      <c r="T20" s="68"/>
      <c r="U20" s="220"/>
      <c r="V20" s="230"/>
      <c r="W20" s="230"/>
      <c r="X20" s="230"/>
      <c r="Y20" s="230"/>
      <c r="Z20" s="231"/>
      <c r="AA20" s="220" t="s">
        <v>75</v>
      </c>
      <c r="AB20" s="230"/>
      <c r="AC20" s="230"/>
      <c r="AD20" s="230"/>
      <c r="AE20" s="230"/>
      <c r="AF20" s="230"/>
      <c r="AG20" s="231"/>
      <c r="AH20" s="227" t="s">
        <v>75</v>
      </c>
      <c r="AI20" s="228"/>
      <c r="AJ20" s="228"/>
      <c r="AK20" s="228"/>
      <c r="AL20" s="228"/>
      <c r="AM20" s="229"/>
      <c r="AN20" s="220" t="s">
        <v>75</v>
      </c>
      <c r="AO20" s="230"/>
      <c r="AP20" s="230"/>
      <c r="AQ20" s="230"/>
      <c r="AR20" s="230"/>
      <c r="AS20" s="231"/>
      <c r="AT20" s="220"/>
      <c r="AU20" s="230"/>
      <c r="AV20" s="230"/>
      <c r="AW20" s="230"/>
      <c r="AX20" s="230"/>
      <c r="AY20" s="230"/>
      <c r="AZ20" s="231"/>
      <c r="BA20" s="220" t="s">
        <v>75</v>
      </c>
      <c r="BB20" s="230"/>
      <c r="BC20" s="230"/>
      <c r="BD20" s="230"/>
      <c r="BE20" s="230"/>
      <c r="BF20" s="231"/>
      <c r="BG20" s="220" t="s">
        <v>75</v>
      </c>
      <c r="BH20" s="230"/>
      <c r="BI20" s="230"/>
      <c r="BJ20" s="230"/>
      <c r="BK20" s="230"/>
      <c r="BL20" s="231"/>
      <c r="BM20" s="227"/>
      <c r="BN20" s="228"/>
      <c r="BO20" s="228"/>
      <c r="BP20" s="228"/>
      <c r="BQ20" s="228"/>
      <c r="BR20" s="228"/>
      <c r="BS20" s="229"/>
      <c r="BT20" s="220" t="s">
        <v>75</v>
      </c>
      <c r="BU20" s="230"/>
      <c r="BV20" s="230"/>
      <c r="BW20" s="230"/>
      <c r="BX20" s="230"/>
      <c r="BY20" s="231"/>
    </row>
    <row r="21" spans="1:77" ht="14.25" customHeight="1">
      <c r="A21" s="223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9">
        <v>152</v>
      </c>
      <c r="S21" s="9"/>
      <c r="T21" s="68"/>
      <c r="U21" s="220"/>
      <c r="V21" s="230"/>
      <c r="W21" s="230"/>
      <c r="X21" s="230"/>
      <c r="Y21" s="230"/>
      <c r="Z21" s="231"/>
      <c r="AA21" s="220" t="s">
        <v>75</v>
      </c>
      <c r="AB21" s="230"/>
      <c r="AC21" s="230"/>
      <c r="AD21" s="230"/>
      <c r="AE21" s="230"/>
      <c r="AF21" s="230"/>
      <c r="AG21" s="231"/>
      <c r="AH21" s="227" t="s">
        <v>75</v>
      </c>
      <c r="AI21" s="228"/>
      <c r="AJ21" s="228"/>
      <c r="AK21" s="228"/>
      <c r="AL21" s="228"/>
      <c r="AM21" s="229"/>
      <c r="AN21" s="220" t="s">
        <v>75</v>
      </c>
      <c r="AO21" s="230"/>
      <c r="AP21" s="230"/>
      <c r="AQ21" s="230"/>
      <c r="AR21" s="230"/>
      <c r="AS21" s="231"/>
      <c r="AT21" s="220"/>
      <c r="AU21" s="230"/>
      <c r="AV21" s="230"/>
      <c r="AW21" s="230"/>
      <c r="AX21" s="230"/>
      <c r="AY21" s="230"/>
      <c r="AZ21" s="231"/>
      <c r="BA21" s="220" t="s">
        <v>75</v>
      </c>
      <c r="BB21" s="230"/>
      <c r="BC21" s="230"/>
      <c r="BD21" s="230"/>
      <c r="BE21" s="230"/>
      <c r="BF21" s="231"/>
      <c r="BG21" s="220" t="s">
        <v>75</v>
      </c>
      <c r="BH21" s="230"/>
      <c r="BI21" s="230"/>
      <c r="BJ21" s="230"/>
      <c r="BK21" s="230"/>
      <c r="BL21" s="231"/>
      <c r="BM21" s="227"/>
      <c r="BN21" s="228"/>
      <c r="BO21" s="228"/>
      <c r="BP21" s="228"/>
      <c r="BQ21" s="228"/>
      <c r="BR21" s="228"/>
      <c r="BS21" s="229"/>
      <c r="BT21" s="220" t="s">
        <v>75</v>
      </c>
      <c r="BU21" s="230"/>
      <c r="BV21" s="230"/>
      <c r="BW21" s="230"/>
      <c r="BX21" s="230"/>
      <c r="BY21" s="231"/>
    </row>
    <row r="22" spans="1:77" ht="30" customHeight="1">
      <c r="A22" s="223" t="s">
        <v>83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9">
        <v>160</v>
      </c>
      <c r="S22" s="9">
        <v>152</v>
      </c>
      <c r="T22" s="68"/>
      <c r="U22" s="224">
        <f>AH22</f>
        <v>0</v>
      </c>
      <c r="V22" s="225"/>
      <c r="W22" s="225"/>
      <c r="X22" s="225"/>
      <c r="Y22" s="225"/>
      <c r="Z22" s="226"/>
      <c r="AA22" s="220" t="s">
        <v>75</v>
      </c>
      <c r="AB22" s="230"/>
      <c r="AC22" s="230"/>
      <c r="AD22" s="230"/>
      <c r="AE22" s="230"/>
      <c r="AF22" s="230"/>
      <c r="AG22" s="231"/>
      <c r="AH22" s="232"/>
      <c r="AI22" s="233"/>
      <c r="AJ22" s="233"/>
      <c r="AK22" s="233"/>
      <c r="AL22" s="233"/>
      <c r="AM22" s="234"/>
      <c r="AN22" s="220" t="s">
        <v>75</v>
      </c>
      <c r="AO22" s="230"/>
      <c r="AP22" s="230"/>
      <c r="AQ22" s="230"/>
      <c r="AR22" s="230"/>
      <c r="AS22" s="231"/>
      <c r="AT22" s="220" t="s">
        <v>75</v>
      </c>
      <c r="AU22" s="230"/>
      <c r="AV22" s="230"/>
      <c r="AW22" s="230"/>
      <c r="AX22" s="230"/>
      <c r="AY22" s="230"/>
      <c r="AZ22" s="231"/>
      <c r="BA22" s="220" t="s">
        <v>75</v>
      </c>
      <c r="BB22" s="230"/>
      <c r="BC22" s="230"/>
      <c r="BD22" s="230"/>
      <c r="BE22" s="230"/>
      <c r="BF22" s="231"/>
      <c r="BG22" s="220" t="s">
        <v>75</v>
      </c>
      <c r="BH22" s="230"/>
      <c r="BI22" s="230"/>
      <c r="BJ22" s="230"/>
      <c r="BK22" s="230"/>
      <c r="BL22" s="231"/>
      <c r="BM22" s="227" t="s">
        <v>75</v>
      </c>
      <c r="BN22" s="228"/>
      <c r="BO22" s="228"/>
      <c r="BP22" s="228"/>
      <c r="BQ22" s="228"/>
      <c r="BR22" s="228"/>
      <c r="BS22" s="229"/>
      <c r="BT22" s="220" t="s">
        <v>75</v>
      </c>
      <c r="BU22" s="230"/>
      <c r="BV22" s="230"/>
      <c r="BW22" s="230"/>
      <c r="BX22" s="230"/>
      <c r="BY22" s="231"/>
    </row>
    <row r="23" spans="1:77" ht="28.9" customHeight="1">
      <c r="A23" s="223" t="s">
        <v>175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9">
        <v>162</v>
      </c>
      <c r="S23" s="9">
        <v>162</v>
      </c>
      <c r="T23" s="68"/>
      <c r="U23" s="224"/>
      <c r="V23" s="225"/>
      <c r="W23" s="225"/>
      <c r="X23" s="225"/>
      <c r="Y23" s="225"/>
      <c r="Z23" s="226"/>
      <c r="AA23" s="220" t="s">
        <v>75</v>
      </c>
      <c r="AB23" s="230"/>
      <c r="AC23" s="230"/>
      <c r="AD23" s="230"/>
      <c r="AE23" s="230"/>
      <c r="AF23" s="230"/>
      <c r="AG23" s="231"/>
      <c r="AH23" s="232"/>
      <c r="AI23" s="233"/>
      <c r="AJ23" s="233"/>
      <c r="AK23" s="233"/>
      <c r="AL23" s="233"/>
      <c r="AM23" s="234"/>
      <c r="AN23" s="220" t="s">
        <v>75</v>
      </c>
      <c r="AO23" s="230"/>
      <c r="AP23" s="230"/>
      <c r="AQ23" s="230"/>
      <c r="AR23" s="230"/>
      <c r="AS23" s="231"/>
      <c r="AT23" s="220" t="s">
        <v>75</v>
      </c>
      <c r="AU23" s="230"/>
      <c r="AV23" s="230"/>
      <c r="AW23" s="230"/>
      <c r="AX23" s="230"/>
      <c r="AY23" s="230"/>
      <c r="AZ23" s="231"/>
      <c r="BA23" s="220" t="s">
        <v>75</v>
      </c>
      <c r="BB23" s="230"/>
      <c r="BC23" s="230"/>
      <c r="BD23" s="230"/>
      <c r="BE23" s="230"/>
      <c r="BF23" s="231"/>
      <c r="BG23" s="220" t="s">
        <v>75</v>
      </c>
      <c r="BH23" s="230"/>
      <c r="BI23" s="230"/>
      <c r="BJ23" s="230"/>
      <c r="BK23" s="230"/>
      <c r="BL23" s="231"/>
      <c r="BM23" s="227" t="s">
        <v>75</v>
      </c>
      <c r="BN23" s="228"/>
      <c r="BO23" s="228"/>
      <c r="BP23" s="228"/>
      <c r="BQ23" s="228"/>
      <c r="BR23" s="228"/>
      <c r="BS23" s="229"/>
      <c r="BT23" s="220" t="s">
        <v>75</v>
      </c>
      <c r="BU23" s="230"/>
      <c r="BV23" s="230"/>
      <c r="BW23" s="230"/>
      <c r="BX23" s="230"/>
      <c r="BY23" s="231"/>
    </row>
    <row r="24" spans="1:77" ht="14.25" customHeight="1">
      <c r="A24" s="238" t="s">
        <v>84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6">
        <v>200</v>
      </c>
      <c r="S24" s="9" t="s">
        <v>75</v>
      </c>
      <c r="T24" s="68"/>
      <c r="U24" s="224">
        <f>U25+U41+U48+U52+U64+U68+U74+U79</f>
        <v>35874817</v>
      </c>
      <c r="V24" s="225"/>
      <c r="W24" s="225"/>
      <c r="X24" s="225"/>
      <c r="Y24" s="225"/>
      <c r="Z24" s="226"/>
      <c r="AA24" s="236">
        <f>AA25+AA42+AA48+AA52+AA64+AA68+AA74+AA79+AA43</f>
        <v>35462017</v>
      </c>
      <c r="AB24" s="236"/>
      <c r="AC24" s="236"/>
      <c r="AD24" s="236"/>
      <c r="AE24" s="236"/>
      <c r="AF24" s="236"/>
      <c r="AG24" s="236"/>
      <c r="AH24" s="282">
        <f>AH25+AH41+AH47</f>
        <v>0</v>
      </c>
      <c r="AI24" s="282"/>
      <c r="AJ24" s="282"/>
      <c r="AK24" s="282"/>
      <c r="AL24" s="282"/>
      <c r="AM24" s="282"/>
      <c r="AN24" s="220"/>
      <c r="AO24" s="230"/>
      <c r="AP24" s="230"/>
      <c r="AQ24" s="230"/>
      <c r="AR24" s="230"/>
      <c r="AS24" s="231"/>
      <c r="AT24" s="235">
        <f>AT47</f>
        <v>412800</v>
      </c>
      <c r="AU24" s="235"/>
      <c r="AV24" s="235"/>
      <c r="AW24" s="235"/>
      <c r="AX24" s="235"/>
      <c r="AY24" s="235"/>
      <c r="AZ24" s="235"/>
      <c r="BA24" s="235">
        <f>BA47</f>
        <v>412800</v>
      </c>
      <c r="BB24" s="235"/>
      <c r="BC24" s="235"/>
      <c r="BD24" s="235"/>
      <c r="BE24" s="235"/>
      <c r="BF24" s="235"/>
      <c r="BG24" s="220"/>
      <c r="BH24" s="230"/>
      <c r="BI24" s="230"/>
      <c r="BJ24" s="230"/>
      <c r="BK24" s="230"/>
      <c r="BL24" s="231"/>
      <c r="BM24" s="237"/>
      <c r="BN24" s="237"/>
      <c r="BO24" s="237"/>
      <c r="BP24" s="237"/>
      <c r="BQ24" s="237"/>
      <c r="BR24" s="237"/>
      <c r="BS24" s="237"/>
      <c r="BT24" s="235"/>
      <c r="BU24" s="235"/>
      <c r="BV24" s="235"/>
      <c r="BW24" s="235"/>
      <c r="BX24" s="235"/>
      <c r="BY24" s="235"/>
    </row>
    <row r="25" spans="1:77" ht="25.5" customHeight="1">
      <c r="A25" s="223" t="s">
        <v>85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9">
        <v>210</v>
      </c>
      <c r="S25" s="9"/>
      <c r="T25" s="68"/>
      <c r="U25" s="284">
        <f>U26+U31</f>
        <v>29099931</v>
      </c>
      <c r="V25" s="285"/>
      <c r="W25" s="285"/>
      <c r="X25" s="285"/>
      <c r="Y25" s="285"/>
      <c r="Z25" s="286"/>
      <c r="AA25" s="287">
        <f>AA26+AA31</f>
        <v>29099931</v>
      </c>
      <c r="AB25" s="287"/>
      <c r="AC25" s="287"/>
      <c r="AD25" s="287"/>
      <c r="AE25" s="287"/>
      <c r="AF25" s="287"/>
      <c r="AG25" s="287"/>
      <c r="AH25" s="288">
        <f>SUM(AH27:AM40)</f>
        <v>0</v>
      </c>
      <c r="AI25" s="288"/>
      <c r="AJ25" s="288"/>
      <c r="AK25" s="288"/>
      <c r="AL25" s="288"/>
      <c r="AM25" s="288"/>
      <c r="AN25" s="220"/>
      <c r="AO25" s="230"/>
      <c r="AP25" s="230"/>
      <c r="AQ25" s="230"/>
      <c r="AR25" s="230"/>
      <c r="AS25" s="231"/>
      <c r="AT25" s="235"/>
      <c r="AU25" s="235"/>
      <c r="AV25" s="235"/>
      <c r="AW25" s="235"/>
      <c r="AX25" s="235"/>
      <c r="AY25" s="235"/>
      <c r="AZ25" s="235"/>
      <c r="BA25" s="283"/>
      <c r="BB25" s="283"/>
      <c r="BC25" s="283"/>
      <c r="BD25" s="283"/>
      <c r="BE25" s="283"/>
      <c r="BF25" s="283"/>
      <c r="BG25" s="220"/>
      <c r="BH25" s="230"/>
      <c r="BI25" s="230"/>
      <c r="BJ25" s="230"/>
      <c r="BK25" s="230"/>
      <c r="BL25" s="231"/>
      <c r="BM25" s="237"/>
      <c r="BN25" s="237"/>
      <c r="BO25" s="237"/>
      <c r="BP25" s="237"/>
      <c r="BQ25" s="237"/>
      <c r="BR25" s="237"/>
      <c r="BS25" s="237"/>
      <c r="BT25" s="283"/>
      <c r="BU25" s="283"/>
      <c r="BV25" s="283"/>
      <c r="BW25" s="283"/>
      <c r="BX25" s="283"/>
      <c r="BY25" s="283"/>
    </row>
    <row r="26" spans="1:77" ht="25.5" customHeight="1">
      <c r="A26" s="238" t="s">
        <v>182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6">
        <v>211</v>
      </c>
      <c r="S26" s="6" t="s">
        <v>176</v>
      </c>
      <c r="T26" s="60"/>
      <c r="U26" s="242">
        <f>SUM(U27:Z30)</f>
        <v>22350312</v>
      </c>
      <c r="V26" s="243"/>
      <c r="W26" s="243"/>
      <c r="X26" s="243"/>
      <c r="Y26" s="243"/>
      <c r="Z26" s="244"/>
      <c r="AA26" s="245">
        <f>SUM(AA27:AG30)</f>
        <v>22350312</v>
      </c>
      <c r="AB26" s="245"/>
      <c r="AC26" s="245"/>
      <c r="AD26" s="245"/>
      <c r="AE26" s="245"/>
      <c r="AF26" s="245"/>
      <c r="AG26" s="245"/>
      <c r="AH26" s="289"/>
      <c r="AI26" s="289"/>
      <c r="AJ26" s="289"/>
      <c r="AK26" s="289"/>
      <c r="AL26" s="289"/>
      <c r="AM26" s="289"/>
      <c r="AN26" s="220" t="s">
        <v>75</v>
      </c>
      <c r="AO26" s="230"/>
      <c r="AP26" s="230"/>
      <c r="AQ26" s="230"/>
      <c r="AR26" s="230"/>
      <c r="AS26" s="231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20"/>
      <c r="BH26" s="230"/>
      <c r="BI26" s="230"/>
      <c r="BJ26" s="230"/>
      <c r="BK26" s="230"/>
      <c r="BL26" s="231"/>
      <c r="BM26" s="237"/>
      <c r="BN26" s="237"/>
      <c r="BO26" s="237"/>
      <c r="BP26" s="237"/>
      <c r="BQ26" s="237"/>
      <c r="BR26" s="237"/>
      <c r="BS26" s="237"/>
      <c r="BT26" s="235"/>
      <c r="BU26" s="235"/>
      <c r="BV26" s="235"/>
      <c r="BW26" s="235"/>
      <c r="BX26" s="235"/>
      <c r="BY26" s="235"/>
    </row>
    <row r="27" spans="1:77">
      <c r="A27" s="223" t="s">
        <v>181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9" t="s">
        <v>86</v>
      </c>
      <c r="S27" s="9" t="s">
        <v>176</v>
      </c>
      <c r="T27" s="10">
        <v>65000</v>
      </c>
      <c r="U27" s="232">
        <f>AA27</f>
        <v>1671960</v>
      </c>
      <c r="V27" s="233"/>
      <c r="W27" s="233"/>
      <c r="X27" s="233"/>
      <c r="Y27" s="233"/>
      <c r="Z27" s="234"/>
      <c r="AA27" s="236">
        <v>1671960</v>
      </c>
      <c r="AB27" s="236"/>
      <c r="AC27" s="236"/>
      <c r="AD27" s="236"/>
      <c r="AE27" s="236"/>
      <c r="AF27" s="236"/>
      <c r="AG27" s="236"/>
      <c r="AH27" s="237"/>
      <c r="AI27" s="237"/>
      <c r="AJ27" s="237"/>
      <c r="AK27" s="237"/>
      <c r="AL27" s="237"/>
      <c r="AM27" s="237"/>
      <c r="AN27" s="220" t="s">
        <v>75</v>
      </c>
      <c r="AO27" s="230"/>
      <c r="AP27" s="230"/>
      <c r="AQ27" s="230"/>
      <c r="AR27" s="230"/>
      <c r="AS27" s="231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20"/>
      <c r="BH27" s="230"/>
      <c r="BI27" s="230"/>
      <c r="BJ27" s="230"/>
      <c r="BK27" s="230"/>
      <c r="BL27" s="231"/>
      <c r="BM27" s="237"/>
      <c r="BN27" s="237"/>
      <c r="BO27" s="237"/>
      <c r="BP27" s="237"/>
      <c r="BQ27" s="237"/>
      <c r="BR27" s="237"/>
      <c r="BS27" s="237"/>
      <c r="BT27" s="235"/>
      <c r="BU27" s="235"/>
      <c r="BV27" s="235"/>
      <c r="BW27" s="235"/>
      <c r="BX27" s="235"/>
      <c r="BY27" s="235"/>
    </row>
    <row r="28" spans="1:77">
      <c r="A28" s="223" t="s">
        <v>180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9" t="s">
        <v>186</v>
      </c>
      <c r="S28" s="9" t="s">
        <v>176</v>
      </c>
      <c r="T28" s="10">
        <v>65001</v>
      </c>
      <c r="U28" s="232">
        <f t="shared" ref="U28:U46" si="0">AA28</f>
        <v>2621157</v>
      </c>
      <c r="V28" s="233"/>
      <c r="W28" s="233"/>
      <c r="X28" s="233"/>
      <c r="Y28" s="233"/>
      <c r="Z28" s="234"/>
      <c r="AA28" s="236">
        <v>2621157</v>
      </c>
      <c r="AB28" s="236"/>
      <c r="AC28" s="236"/>
      <c r="AD28" s="236"/>
      <c r="AE28" s="236"/>
      <c r="AF28" s="236"/>
      <c r="AG28" s="236"/>
      <c r="AH28" s="237"/>
      <c r="AI28" s="237"/>
      <c r="AJ28" s="237"/>
      <c r="AK28" s="237"/>
      <c r="AL28" s="237"/>
      <c r="AM28" s="237"/>
      <c r="AN28" s="220" t="s">
        <v>75</v>
      </c>
      <c r="AO28" s="230"/>
      <c r="AP28" s="230"/>
      <c r="AQ28" s="230"/>
      <c r="AR28" s="230"/>
      <c r="AS28" s="231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20"/>
      <c r="BH28" s="230"/>
      <c r="BI28" s="230"/>
      <c r="BJ28" s="230"/>
      <c r="BK28" s="230"/>
      <c r="BL28" s="231"/>
      <c r="BM28" s="237"/>
      <c r="BN28" s="237"/>
      <c r="BO28" s="237"/>
      <c r="BP28" s="237"/>
      <c r="BQ28" s="237"/>
      <c r="BR28" s="237"/>
      <c r="BS28" s="237"/>
      <c r="BT28" s="235"/>
      <c r="BU28" s="235"/>
      <c r="BV28" s="235"/>
      <c r="BW28" s="235"/>
      <c r="BX28" s="235"/>
      <c r="BY28" s="235"/>
    </row>
    <row r="29" spans="1:77">
      <c r="A29" s="223" t="s">
        <v>181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9" t="s">
        <v>187</v>
      </c>
      <c r="S29" s="9" t="s">
        <v>176</v>
      </c>
      <c r="T29" s="10">
        <v>65100</v>
      </c>
      <c r="U29" s="232">
        <f t="shared" si="0"/>
        <v>4042920</v>
      </c>
      <c r="V29" s="233"/>
      <c r="W29" s="233"/>
      <c r="X29" s="233"/>
      <c r="Y29" s="233"/>
      <c r="Z29" s="234"/>
      <c r="AA29" s="236">
        <f>1448520+2594400</f>
        <v>4042920</v>
      </c>
      <c r="AB29" s="236"/>
      <c r="AC29" s="236"/>
      <c r="AD29" s="236"/>
      <c r="AE29" s="236"/>
      <c r="AF29" s="236"/>
      <c r="AG29" s="236"/>
      <c r="AH29" s="237"/>
      <c r="AI29" s="237"/>
      <c r="AJ29" s="237"/>
      <c r="AK29" s="237"/>
      <c r="AL29" s="237"/>
      <c r="AM29" s="237"/>
      <c r="AN29" s="220" t="s">
        <v>75</v>
      </c>
      <c r="AO29" s="230"/>
      <c r="AP29" s="230"/>
      <c r="AQ29" s="230"/>
      <c r="AR29" s="230"/>
      <c r="AS29" s="231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20"/>
      <c r="BH29" s="230"/>
      <c r="BI29" s="230"/>
      <c r="BJ29" s="230"/>
      <c r="BK29" s="230"/>
      <c r="BL29" s="231"/>
      <c r="BM29" s="237"/>
      <c r="BN29" s="237"/>
      <c r="BO29" s="237"/>
      <c r="BP29" s="237"/>
      <c r="BQ29" s="237"/>
      <c r="BR29" s="237"/>
      <c r="BS29" s="237"/>
      <c r="BT29" s="235"/>
      <c r="BU29" s="235"/>
      <c r="BV29" s="235"/>
      <c r="BW29" s="235"/>
      <c r="BX29" s="235"/>
      <c r="BY29" s="235"/>
    </row>
    <row r="30" spans="1:77">
      <c r="A30" s="223" t="s">
        <v>180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9" t="s">
        <v>188</v>
      </c>
      <c r="S30" s="9" t="s">
        <v>176</v>
      </c>
      <c r="T30" s="10">
        <v>65101</v>
      </c>
      <c r="U30" s="232">
        <f t="shared" si="0"/>
        <v>14014275</v>
      </c>
      <c r="V30" s="233"/>
      <c r="W30" s="233"/>
      <c r="X30" s="233"/>
      <c r="Y30" s="233"/>
      <c r="Z30" s="234"/>
      <c r="AA30" s="236">
        <f>4705137+9309138</f>
        <v>14014275</v>
      </c>
      <c r="AB30" s="236"/>
      <c r="AC30" s="236"/>
      <c r="AD30" s="236"/>
      <c r="AE30" s="236"/>
      <c r="AF30" s="236"/>
      <c r="AG30" s="236"/>
      <c r="AH30" s="237"/>
      <c r="AI30" s="237"/>
      <c r="AJ30" s="237"/>
      <c r="AK30" s="237"/>
      <c r="AL30" s="237"/>
      <c r="AM30" s="237"/>
      <c r="AN30" s="220" t="s">
        <v>75</v>
      </c>
      <c r="AO30" s="230"/>
      <c r="AP30" s="230"/>
      <c r="AQ30" s="230"/>
      <c r="AR30" s="230"/>
      <c r="AS30" s="231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20"/>
      <c r="BH30" s="230"/>
      <c r="BI30" s="230"/>
      <c r="BJ30" s="230"/>
      <c r="BK30" s="230"/>
      <c r="BL30" s="231"/>
      <c r="BM30" s="237"/>
      <c r="BN30" s="237"/>
      <c r="BO30" s="237"/>
      <c r="BP30" s="237"/>
      <c r="BQ30" s="237"/>
      <c r="BR30" s="237"/>
      <c r="BS30" s="237"/>
      <c r="BT30" s="235"/>
      <c r="BU30" s="235"/>
      <c r="BV30" s="235"/>
      <c r="BW30" s="235"/>
      <c r="BX30" s="235"/>
      <c r="BY30" s="235"/>
    </row>
    <row r="31" spans="1:77" ht="28.5" customHeight="1">
      <c r="A31" s="291" t="s">
        <v>183</v>
      </c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3"/>
      <c r="R31" s="6">
        <v>212</v>
      </c>
      <c r="S31" s="6" t="s">
        <v>177</v>
      </c>
      <c r="T31" s="60"/>
      <c r="U31" s="242">
        <f t="shared" si="0"/>
        <v>6749619</v>
      </c>
      <c r="V31" s="243"/>
      <c r="W31" s="243"/>
      <c r="X31" s="243"/>
      <c r="Y31" s="243"/>
      <c r="Z31" s="244"/>
      <c r="AA31" s="305">
        <f>SUM(AA32:AG35)</f>
        <v>6749619</v>
      </c>
      <c r="AB31" s="306"/>
      <c r="AC31" s="306"/>
      <c r="AD31" s="306"/>
      <c r="AE31" s="306"/>
      <c r="AF31" s="306"/>
      <c r="AG31" s="307"/>
      <c r="AH31" s="246"/>
      <c r="AI31" s="247"/>
      <c r="AJ31" s="247"/>
      <c r="AK31" s="247"/>
      <c r="AL31" s="247"/>
      <c r="AM31" s="248"/>
      <c r="AN31" s="220" t="s">
        <v>75</v>
      </c>
      <c r="AO31" s="230"/>
      <c r="AP31" s="230"/>
      <c r="AQ31" s="230"/>
      <c r="AR31" s="230"/>
      <c r="AS31" s="231"/>
      <c r="AT31" s="220"/>
      <c r="AU31" s="230"/>
      <c r="AV31" s="230"/>
      <c r="AW31" s="230"/>
      <c r="AX31" s="230"/>
      <c r="AY31" s="230"/>
      <c r="AZ31" s="231"/>
      <c r="BA31" s="220"/>
      <c r="BB31" s="230"/>
      <c r="BC31" s="230"/>
      <c r="BD31" s="230"/>
      <c r="BE31" s="230"/>
      <c r="BF31" s="231"/>
      <c r="BG31" s="220"/>
      <c r="BH31" s="230"/>
      <c r="BI31" s="230"/>
      <c r="BJ31" s="230"/>
      <c r="BK31" s="230"/>
      <c r="BL31" s="231"/>
      <c r="BM31" s="227"/>
      <c r="BN31" s="228"/>
      <c r="BO31" s="228"/>
      <c r="BP31" s="228"/>
      <c r="BQ31" s="228"/>
      <c r="BR31" s="228"/>
      <c r="BS31" s="229"/>
      <c r="BT31" s="220"/>
      <c r="BU31" s="230"/>
      <c r="BV31" s="230"/>
      <c r="BW31" s="230"/>
      <c r="BX31" s="230"/>
      <c r="BY31" s="231"/>
    </row>
    <row r="32" spans="1:77" ht="26.25" customHeight="1">
      <c r="A32" s="239" t="s">
        <v>87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1"/>
      <c r="R32" s="9" t="s">
        <v>89</v>
      </c>
      <c r="S32" s="9" t="s">
        <v>177</v>
      </c>
      <c r="T32" s="10">
        <v>65000</v>
      </c>
      <c r="U32" s="232">
        <f t="shared" si="0"/>
        <v>504840</v>
      </c>
      <c r="V32" s="233"/>
      <c r="W32" s="233"/>
      <c r="X32" s="233"/>
      <c r="Y32" s="233"/>
      <c r="Z32" s="234"/>
      <c r="AA32" s="224">
        <v>504840</v>
      </c>
      <c r="AB32" s="225"/>
      <c r="AC32" s="225"/>
      <c r="AD32" s="225"/>
      <c r="AE32" s="225"/>
      <c r="AF32" s="225"/>
      <c r="AG32" s="226"/>
      <c r="AH32" s="227"/>
      <c r="AI32" s="228"/>
      <c r="AJ32" s="228"/>
      <c r="AK32" s="228"/>
      <c r="AL32" s="228"/>
      <c r="AM32" s="229"/>
      <c r="AN32" s="220" t="s">
        <v>75</v>
      </c>
      <c r="AO32" s="230"/>
      <c r="AP32" s="230"/>
      <c r="AQ32" s="230"/>
      <c r="AR32" s="230"/>
      <c r="AS32" s="231"/>
      <c r="AT32" s="220"/>
      <c r="AU32" s="230"/>
      <c r="AV32" s="230"/>
      <c r="AW32" s="230"/>
      <c r="AX32" s="230"/>
      <c r="AY32" s="230"/>
      <c r="AZ32" s="231"/>
      <c r="BA32" s="220"/>
      <c r="BB32" s="230"/>
      <c r="BC32" s="230"/>
      <c r="BD32" s="230"/>
      <c r="BE32" s="230"/>
      <c r="BF32" s="231"/>
      <c r="BG32" s="220"/>
      <c r="BH32" s="230"/>
      <c r="BI32" s="230"/>
      <c r="BJ32" s="230"/>
      <c r="BK32" s="230"/>
      <c r="BL32" s="231"/>
      <c r="BM32" s="227"/>
      <c r="BN32" s="228"/>
      <c r="BO32" s="228"/>
      <c r="BP32" s="228"/>
      <c r="BQ32" s="228"/>
      <c r="BR32" s="228"/>
      <c r="BS32" s="229"/>
      <c r="BT32" s="220"/>
      <c r="BU32" s="230"/>
      <c r="BV32" s="230"/>
      <c r="BW32" s="230"/>
      <c r="BX32" s="230"/>
      <c r="BY32" s="231"/>
    </row>
    <row r="33" spans="1:77" ht="26.25" customHeight="1">
      <c r="A33" s="239" t="s">
        <v>88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1"/>
      <c r="R33" s="9" t="s">
        <v>189</v>
      </c>
      <c r="S33" s="9" t="s">
        <v>177</v>
      </c>
      <c r="T33" s="10">
        <v>65003</v>
      </c>
      <c r="U33" s="232">
        <f t="shared" si="0"/>
        <v>791589</v>
      </c>
      <c r="V33" s="233"/>
      <c r="W33" s="233"/>
      <c r="X33" s="233"/>
      <c r="Y33" s="233"/>
      <c r="Z33" s="234"/>
      <c r="AA33" s="224">
        <v>791589</v>
      </c>
      <c r="AB33" s="225"/>
      <c r="AC33" s="225"/>
      <c r="AD33" s="225"/>
      <c r="AE33" s="225"/>
      <c r="AF33" s="225"/>
      <c r="AG33" s="226"/>
      <c r="AH33" s="227"/>
      <c r="AI33" s="228"/>
      <c r="AJ33" s="228"/>
      <c r="AK33" s="228"/>
      <c r="AL33" s="228"/>
      <c r="AM33" s="229"/>
      <c r="AN33" s="220" t="s">
        <v>75</v>
      </c>
      <c r="AO33" s="230"/>
      <c r="AP33" s="230"/>
      <c r="AQ33" s="230"/>
      <c r="AR33" s="230"/>
      <c r="AS33" s="231"/>
      <c r="AT33" s="220"/>
      <c r="AU33" s="230"/>
      <c r="AV33" s="230"/>
      <c r="AW33" s="230"/>
      <c r="AX33" s="230"/>
      <c r="AY33" s="230"/>
      <c r="AZ33" s="231"/>
      <c r="BA33" s="220"/>
      <c r="BB33" s="230"/>
      <c r="BC33" s="230"/>
      <c r="BD33" s="230"/>
      <c r="BE33" s="230"/>
      <c r="BF33" s="231"/>
      <c r="BG33" s="220"/>
      <c r="BH33" s="230"/>
      <c r="BI33" s="230"/>
      <c r="BJ33" s="230"/>
      <c r="BK33" s="230"/>
      <c r="BL33" s="231"/>
      <c r="BM33" s="227"/>
      <c r="BN33" s="228"/>
      <c r="BO33" s="228"/>
      <c r="BP33" s="228"/>
      <c r="BQ33" s="228"/>
      <c r="BR33" s="228"/>
      <c r="BS33" s="229"/>
      <c r="BT33" s="220"/>
      <c r="BU33" s="230"/>
      <c r="BV33" s="230"/>
      <c r="BW33" s="230"/>
      <c r="BX33" s="230"/>
      <c r="BY33" s="231"/>
    </row>
    <row r="34" spans="1:77" ht="29.25" customHeight="1">
      <c r="A34" s="239" t="s">
        <v>87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1"/>
      <c r="R34" s="9" t="s">
        <v>190</v>
      </c>
      <c r="S34" s="9" t="s">
        <v>177</v>
      </c>
      <c r="T34" s="10">
        <v>65100</v>
      </c>
      <c r="U34" s="232">
        <f t="shared" si="0"/>
        <v>1220880</v>
      </c>
      <c r="V34" s="233"/>
      <c r="W34" s="233"/>
      <c r="X34" s="233"/>
      <c r="Y34" s="233"/>
      <c r="Z34" s="234"/>
      <c r="AA34" s="224">
        <f>437400+783480</f>
        <v>1220880</v>
      </c>
      <c r="AB34" s="225"/>
      <c r="AC34" s="225"/>
      <c r="AD34" s="225"/>
      <c r="AE34" s="225"/>
      <c r="AF34" s="225"/>
      <c r="AG34" s="226"/>
      <c r="AH34" s="227"/>
      <c r="AI34" s="228"/>
      <c r="AJ34" s="228"/>
      <c r="AK34" s="228"/>
      <c r="AL34" s="228"/>
      <c r="AM34" s="229"/>
      <c r="AN34" s="220" t="s">
        <v>75</v>
      </c>
      <c r="AO34" s="230"/>
      <c r="AP34" s="230"/>
      <c r="AQ34" s="230"/>
      <c r="AR34" s="230"/>
      <c r="AS34" s="231"/>
      <c r="AT34" s="220"/>
      <c r="AU34" s="230"/>
      <c r="AV34" s="230"/>
      <c r="AW34" s="230"/>
      <c r="AX34" s="230"/>
      <c r="AY34" s="230"/>
      <c r="AZ34" s="231"/>
      <c r="BA34" s="220"/>
      <c r="BB34" s="230"/>
      <c r="BC34" s="230"/>
      <c r="BD34" s="230"/>
      <c r="BE34" s="230"/>
      <c r="BF34" s="231"/>
      <c r="BG34" s="220"/>
      <c r="BH34" s="230"/>
      <c r="BI34" s="230"/>
      <c r="BJ34" s="230"/>
      <c r="BK34" s="230"/>
      <c r="BL34" s="231"/>
      <c r="BM34" s="227"/>
      <c r="BN34" s="228"/>
      <c r="BO34" s="228"/>
      <c r="BP34" s="228"/>
      <c r="BQ34" s="228"/>
      <c r="BR34" s="228"/>
      <c r="BS34" s="229"/>
      <c r="BT34" s="220"/>
      <c r="BU34" s="230"/>
      <c r="BV34" s="230"/>
      <c r="BW34" s="230"/>
      <c r="BX34" s="230"/>
      <c r="BY34" s="231"/>
    </row>
    <row r="35" spans="1:77" ht="30.75" customHeight="1">
      <c r="A35" s="239" t="s">
        <v>88</v>
      </c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1"/>
      <c r="R35" s="9" t="s">
        <v>191</v>
      </c>
      <c r="S35" s="9" t="s">
        <v>177</v>
      </c>
      <c r="T35" s="10">
        <v>65103</v>
      </c>
      <c r="U35" s="232">
        <f t="shared" si="0"/>
        <v>4232310</v>
      </c>
      <c r="V35" s="233"/>
      <c r="W35" s="233"/>
      <c r="X35" s="233"/>
      <c r="Y35" s="233"/>
      <c r="Z35" s="234"/>
      <c r="AA35" s="224">
        <f>1420951+2811359</f>
        <v>4232310</v>
      </c>
      <c r="AB35" s="225"/>
      <c r="AC35" s="225"/>
      <c r="AD35" s="225"/>
      <c r="AE35" s="225"/>
      <c r="AF35" s="225"/>
      <c r="AG35" s="226"/>
      <c r="AH35" s="227"/>
      <c r="AI35" s="228"/>
      <c r="AJ35" s="228"/>
      <c r="AK35" s="228"/>
      <c r="AL35" s="228"/>
      <c r="AM35" s="229"/>
      <c r="AN35" s="220" t="s">
        <v>75</v>
      </c>
      <c r="AO35" s="230"/>
      <c r="AP35" s="230"/>
      <c r="AQ35" s="230"/>
      <c r="AR35" s="230"/>
      <c r="AS35" s="231"/>
      <c r="AT35" s="220"/>
      <c r="AU35" s="230"/>
      <c r="AV35" s="230"/>
      <c r="AW35" s="230"/>
      <c r="AX35" s="230"/>
      <c r="AY35" s="230"/>
      <c r="AZ35" s="231"/>
      <c r="BA35" s="220"/>
      <c r="BB35" s="230"/>
      <c r="BC35" s="230"/>
      <c r="BD35" s="230"/>
      <c r="BE35" s="230"/>
      <c r="BF35" s="231"/>
      <c r="BG35" s="220"/>
      <c r="BH35" s="230"/>
      <c r="BI35" s="230"/>
      <c r="BJ35" s="230"/>
      <c r="BK35" s="230"/>
      <c r="BL35" s="231"/>
      <c r="BM35" s="227"/>
      <c r="BN35" s="228"/>
      <c r="BO35" s="228"/>
      <c r="BP35" s="228"/>
      <c r="BQ35" s="228"/>
      <c r="BR35" s="228"/>
      <c r="BS35" s="229"/>
      <c r="BT35" s="220"/>
      <c r="BU35" s="230"/>
      <c r="BV35" s="230"/>
      <c r="BW35" s="230"/>
      <c r="BX35" s="230"/>
      <c r="BY35" s="231"/>
    </row>
    <row r="36" spans="1:77" ht="27.75" customHeight="1">
      <c r="A36" s="290" t="s">
        <v>90</v>
      </c>
      <c r="B36" s="290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11">
        <v>213</v>
      </c>
      <c r="S36" s="11"/>
      <c r="T36" s="12"/>
      <c r="U36" s="232">
        <f t="shared" si="0"/>
        <v>0</v>
      </c>
      <c r="V36" s="233"/>
      <c r="W36" s="233"/>
      <c r="X36" s="233"/>
      <c r="Y36" s="233"/>
      <c r="Z36" s="234"/>
      <c r="AA36" s="282"/>
      <c r="AB36" s="282"/>
      <c r="AC36" s="282"/>
      <c r="AD36" s="282"/>
      <c r="AE36" s="282"/>
      <c r="AF36" s="282"/>
      <c r="AG36" s="282"/>
      <c r="AH36" s="237"/>
      <c r="AI36" s="237"/>
      <c r="AJ36" s="237"/>
      <c r="AK36" s="237"/>
      <c r="AL36" s="237"/>
      <c r="AM36" s="237"/>
      <c r="AN36" s="220" t="s">
        <v>75</v>
      </c>
      <c r="AO36" s="230"/>
      <c r="AP36" s="230"/>
      <c r="AQ36" s="230"/>
      <c r="AR36" s="230"/>
      <c r="AS36" s="231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20"/>
      <c r="BH36" s="230"/>
      <c r="BI36" s="230"/>
      <c r="BJ36" s="230"/>
      <c r="BK36" s="230"/>
      <c r="BL36" s="231"/>
      <c r="BM36" s="237"/>
      <c r="BN36" s="237"/>
      <c r="BO36" s="237"/>
      <c r="BP36" s="237"/>
      <c r="BQ36" s="237"/>
      <c r="BR36" s="237"/>
      <c r="BS36" s="237"/>
      <c r="BT36" s="235"/>
      <c r="BU36" s="235"/>
      <c r="BV36" s="235"/>
      <c r="BW36" s="235"/>
      <c r="BX36" s="235"/>
      <c r="BY36" s="235"/>
    </row>
    <row r="37" spans="1:77" ht="40.5" customHeight="1">
      <c r="A37" s="290" t="s">
        <v>158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11">
        <v>214</v>
      </c>
      <c r="S37" s="11"/>
      <c r="T37" s="12"/>
      <c r="U37" s="232">
        <f t="shared" si="0"/>
        <v>0</v>
      </c>
      <c r="V37" s="233"/>
      <c r="W37" s="233"/>
      <c r="X37" s="233"/>
      <c r="Y37" s="233"/>
      <c r="Z37" s="234"/>
      <c r="AA37" s="282"/>
      <c r="AB37" s="282"/>
      <c r="AC37" s="282"/>
      <c r="AD37" s="282"/>
      <c r="AE37" s="282"/>
      <c r="AF37" s="282"/>
      <c r="AG37" s="282"/>
      <c r="AH37" s="237"/>
      <c r="AI37" s="237"/>
      <c r="AJ37" s="237"/>
      <c r="AK37" s="237"/>
      <c r="AL37" s="237"/>
      <c r="AM37" s="237"/>
      <c r="AN37" s="220" t="s">
        <v>75</v>
      </c>
      <c r="AO37" s="230"/>
      <c r="AP37" s="230"/>
      <c r="AQ37" s="230"/>
      <c r="AR37" s="230"/>
      <c r="AS37" s="231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20"/>
      <c r="BH37" s="230"/>
      <c r="BI37" s="230"/>
      <c r="BJ37" s="230"/>
      <c r="BK37" s="230"/>
      <c r="BL37" s="231"/>
      <c r="BM37" s="237"/>
      <c r="BN37" s="237"/>
      <c r="BO37" s="237"/>
      <c r="BP37" s="237"/>
      <c r="BQ37" s="237"/>
      <c r="BR37" s="237"/>
      <c r="BS37" s="237"/>
      <c r="BT37" s="235"/>
      <c r="BU37" s="235"/>
      <c r="BV37" s="235"/>
      <c r="BW37" s="235"/>
      <c r="BX37" s="235"/>
      <c r="BY37" s="235"/>
    </row>
    <row r="38" spans="1:77" ht="15.75" customHeight="1">
      <c r="A38" s="223" t="s">
        <v>91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9">
        <v>215</v>
      </c>
      <c r="S38" s="9"/>
      <c r="T38" s="10"/>
      <c r="U38" s="232">
        <f t="shared" si="0"/>
        <v>0</v>
      </c>
      <c r="V38" s="233"/>
      <c r="W38" s="233"/>
      <c r="X38" s="233"/>
      <c r="Y38" s="233"/>
      <c r="Z38" s="234"/>
      <c r="AA38" s="235"/>
      <c r="AB38" s="235"/>
      <c r="AC38" s="235"/>
      <c r="AD38" s="235"/>
      <c r="AE38" s="235"/>
      <c r="AF38" s="235"/>
      <c r="AG38" s="235"/>
      <c r="AH38" s="237"/>
      <c r="AI38" s="237"/>
      <c r="AJ38" s="237"/>
      <c r="AK38" s="237"/>
      <c r="AL38" s="237"/>
      <c r="AM38" s="237"/>
      <c r="AN38" s="220" t="s">
        <v>75</v>
      </c>
      <c r="AO38" s="230"/>
      <c r="AP38" s="230"/>
      <c r="AQ38" s="230"/>
      <c r="AR38" s="230"/>
      <c r="AS38" s="231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35"/>
      <c r="BF38" s="235"/>
      <c r="BG38" s="220"/>
      <c r="BH38" s="230"/>
      <c r="BI38" s="230"/>
      <c r="BJ38" s="230"/>
      <c r="BK38" s="230"/>
      <c r="BL38" s="231"/>
      <c r="BM38" s="237"/>
      <c r="BN38" s="237"/>
      <c r="BO38" s="237"/>
      <c r="BP38" s="237"/>
      <c r="BQ38" s="237"/>
      <c r="BR38" s="237"/>
      <c r="BS38" s="237"/>
      <c r="BT38" s="235"/>
      <c r="BU38" s="235"/>
      <c r="BV38" s="235"/>
      <c r="BW38" s="235"/>
      <c r="BX38" s="235"/>
      <c r="BY38" s="235"/>
    </row>
    <row r="39" spans="1:77" ht="43.9" customHeight="1">
      <c r="A39" s="223" t="s">
        <v>159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9">
        <v>220</v>
      </c>
      <c r="S39" s="9" t="s">
        <v>178</v>
      </c>
      <c r="T39" s="10"/>
      <c r="U39" s="232">
        <f t="shared" si="0"/>
        <v>0</v>
      </c>
      <c r="V39" s="233"/>
      <c r="W39" s="233"/>
      <c r="X39" s="233"/>
      <c r="Y39" s="233"/>
      <c r="Z39" s="234"/>
      <c r="AA39" s="235"/>
      <c r="AB39" s="235"/>
      <c r="AC39" s="235"/>
      <c r="AD39" s="235"/>
      <c r="AE39" s="235"/>
      <c r="AF39" s="235"/>
      <c r="AG39" s="235"/>
      <c r="AH39" s="237"/>
      <c r="AI39" s="237"/>
      <c r="AJ39" s="237"/>
      <c r="AK39" s="237"/>
      <c r="AL39" s="237"/>
      <c r="AM39" s="237"/>
      <c r="AN39" s="220" t="s">
        <v>75</v>
      </c>
      <c r="AO39" s="230"/>
      <c r="AP39" s="230"/>
      <c r="AQ39" s="230"/>
      <c r="AR39" s="230"/>
      <c r="AS39" s="231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20"/>
      <c r="BH39" s="230"/>
      <c r="BI39" s="230"/>
      <c r="BJ39" s="230"/>
      <c r="BK39" s="230"/>
      <c r="BL39" s="231"/>
      <c r="BM39" s="237"/>
      <c r="BN39" s="237"/>
      <c r="BO39" s="237"/>
      <c r="BP39" s="237"/>
      <c r="BQ39" s="237"/>
      <c r="BR39" s="237"/>
      <c r="BS39" s="237"/>
      <c r="BT39" s="235"/>
      <c r="BU39" s="235"/>
      <c r="BV39" s="235"/>
      <c r="BW39" s="235"/>
      <c r="BX39" s="235"/>
      <c r="BY39" s="235"/>
    </row>
    <row r="40" spans="1:77" ht="39.6" customHeight="1">
      <c r="A40" s="223" t="s">
        <v>160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9">
        <v>221</v>
      </c>
      <c r="S40" s="9" t="s">
        <v>178</v>
      </c>
      <c r="T40" s="10"/>
      <c r="U40" s="232">
        <f t="shared" si="0"/>
        <v>0</v>
      </c>
      <c r="V40" s="233"/>
      <c r="W40" s="233"/>
      <c r="X40" s="233"/>
      <c r="Y40" s="233"/>
      <c r="Z40" s="234"/>
      <c r="AA40" s="235"/>
      <c r="AB40" s="235"/>
      <c r="AC40" s="235"/>
      <c r="AD40" s="235"/>
      <c r="AE40" s="235"/>
      <c r="AF40" s="235"/>
      <c r="AG40" s="235"/>
      <c r="AH40" s="237"/>
      <c r="AI40" s="237"/>
      <c r="AJ40" s="237"/>
      <c r="AK40" s="237"/>
      <c r="AL40" s="237"/>
      <c r="AM40" s="237"/>
      <c r="AN40" s="220"/>
      <c r="AO40" s="230"/>
      <c r="AP40" s="230"/>
      <c r="AQ40" s="230"/>
      <c r="AR40" s="230"/>
      <c r="AS40" s="231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20"/>
      <c r="BH40" s="230"/>
      <c r="BI40" s="230"/>
      <c r="BJ40" s="230"/>
      <c r="BK40" s="230"/>
      <c r="BL40" s="231"/>
      <c r="BM40" s="237"/>
      <c r="BN40" s="237"/>
      <c r="BO40" s="237"/>
      <c r="BP40" s="237"/>
      <c r="BQ40" s="237"/>
      <c r="BR40" s="237"/>
      <c r="BS40" s="237"/>
      <c r="BT40" s="235"/>
      <c r="BU40" s="235"/>
      <c r="BV40" s="235"/>
      <c r="BW40" s="235"/>
      <c r="BX40" s="235"/>
      <c r="BY40" s="235"/>
    </row>
    <row r="41" spans="1:77" ht="27" customHeight="1">
      <c r="A41" s="238" t="s">
        <v>92</v>
      </c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6">
        <v>230</v>
      </c>
      <c r="S41" s="6"/>
      <c r="T41" s="60"/>
      <c r="U41" s="242">
        <f>SUM(U42:Z46)</f>
        <v>99000</v>
      </c>
      <c r="V41" s="243"/>
      <c r="W41" s="243"/>
      <c r="X41" s="243"/>
      <c r="Y41" s="243"/>
      <c r="Z41" s="244"/>
      <c r="AA41" s="245">
        <f>AA42+AA43</f>
        <v>99000</v>
      </c>
      <c r="AB41" s="245"/>
      <c r="AC41" s="245"/>
      <c r="AD41" s="245"/>
      <c r="AE41" s="245"/>
      <c r="AF41" s="245"/>
      <c r="AG41" s="245"/>
      <c r="AH41" s="237"/>
      <c r="AI41" s="237"/>
      <c r="AJ41" s="237"/>
      <c r="AK41" s="237"/>
      <c r="AL41" s="237"/>
      <c r="AM41" s="237"/>
      <c r="AN41" s="220" t="s">
        <v>75</v>
      </c>
      <c r="AO41" s="230"/>
      <c r="AP41" s="230"/>
      <c r="AQ41" s="230"/>
      <c r="AR41" s="230"/>
      <c r="AS41" s="231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20"/>
      <c r="BH41" s="230"/>
      <c r="BI41" s="230"/>
      <c r="BJ41" s="230"/>
      <c r="BK41" s="230"/>
      <c r="BL41" s="231"/>
      <c r="BM41" s="237"/>
      <c r="BN41" s="237"/>
      <c r="BO41" s="237"/>
      <c r="BP41" s="237"/>
      <c r="BQ41" s="237"/>
      <c r="BR41" s="237"/>
      <c r="BS41" s="237"/>
      <c r="BT41" s="220" t="s">
        <v>75</v>
      </c>
      <c r="BU41" s="230"/>
      <c r="BV41" s="230"/>
      <c r="BW41" s="230"/>
      <c r="BX41" s="230"/>
      <c r="BY41" s="231"/>
    </row>
    <row r="42" spans="1:77" ht="24.75" customHeight="1">
      <c r="A42" s="223" t="s">
        <v>184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9">
        <v>231</v>
      </c>
      <c r="S42" s="9">
        <v>851.29100000000005</v>
      </c>
      <c r="T42" s="10">
        <v>65000</v>
      </c>
      <c r="U42" s="232">
        <f>AA42</f>
        <v>9000</v>
      </c>
      <c r="V42" s="233"/>
      <c r="W42" s="233"/>
      <c r="X42" s="233"/>
      <c r="Y42" s="233"/>
      <c r="Z42" s="234"/>
      <c r="AA42" s="236">
        <v>9000</v>
      </c>
      <c r="AB42" s="236"/>
      <c r="AC42" s="236"/>
      <c r="AD42" s="236"/>
      <c r="AE42" s="236"/>
      <c r="AF42" s="236"/>
      <c r="AG42" s="236"/>
      <c r="AH42" s="237"/>
      <c r="AI42" s="237"/>
      <c r="AJ42" s="237"/>
      <c r="AK42" s="237"/>
      <c r="AL42" s="237"/>
      <c r="AM42" s="237"/>
      <c r="AN42" s="220" t="s">
        <v>75</v>
      </c>
      <c r="AO42" s="230"/>
      <c r="AP42" s="230"/>
      <c r="AQ42" s="230"/>
      <c r="AR42" s="230"/>
      <c r="AS42" s="231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20"/>
      <c r="BH42" s="230"/>
      <c r="BI42" s="230"/>
      <c r="BJ42" s="230"/>
      <c r="BK42" s="230"/>
      <c r="BL42" s="231"/>
      <c r="BM42" s="237"/>
      <c r="BN42" s="237"/>
      <c r="BO42" s="237"/>
      <c r="BP42" s="237"/>
      <c r="BQ42" s="237"/>
      <c r="BR42" s="237"/>
      <c r="BS42" s="237"/>
      <c r="BT42" s="220" t="s">
        <v>75</v>
      </c>
      <c r="BU42" s="230"/>
      <c r="BV42" s="230"/>
      <c r="BW42" s="230"/>
      <c r="BX42" s="230"/>
      <c r="BY42" s="231"/>
    </row>
    <row r="43" spans="1:77">
      <c r="A43" s="223" t="s">
        <v>185</v>
      </c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9" t="s">
        <v>192</v>
      </c>
      <c r="S43" s="9">
        <v>851.29100000000005</v>
      </c>
      <c r="T43" s="10">
        <v>65100</v>
      </c>
      <c r="U43" s="232">
        <f t="shared" si="0"/>
        <v>90000</v>
      </c>
      <c r="V43" s="233"/>
      <c r="W43" s="233"/>
      <c r="X43" s="233"/>
      <c r="Y43" s="233"/>
      <c r="Z43" s="234"/>
      <c r="AA43" s="236">
        <v>90000</v>
      </c>
      <c r="AB43" s="236"/>
      <c r="AC43" s="236"/>
      <c r="AD43" s="236"/>
      <c r="AE43" s="236"/>
      <c r="AF43" s="236"/>
      <c r="AG43" s="236"/>
      <c r="AH43" s="237"/>
      <c r="AI43" s="237"/>
      <c r="AJ43" s="237"/>
      <c r="AK43" s="237"/>
      <c r="AL43" s="237"/>
      <c r="AM43" s="237"/>
      <c r="AN43" s="220" t="s">
        <v>75</v>
      </c>
      <c r="AO43" s="230"/>
      <c r="AP43" s="230"/>
      <c r="AQ43" s="230"/>
      <c r="AR43" s="230"/>
      <c r="AS43" s="231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20"/>
      <c r="BH43" s="230"/>
      <c r="BI43" s="230"/>
      <c r="BJ43" s="230"/>
      <c r="BK43" s="230"/>
      <c r="BL43" s="231"/>
      <c r="BM43" s="237"/>
      <c r="BN43" s="237"/>
      <c r="BO43" s="237"/>
      <c r="BP43" s="237"/>
      <c r="BQ43" s="237"/>
      <c r="BR43" s="237"/>
      <c r="BS43" s="237"/>
      <c r="BT43" s="220" t="s">
        <v>75</v>
      </c>
      <c r="BU43" s="230"/>
      <c r="BV43" s="230"/>
      <c r="BW43" s="230"/>
      <c r="BX43" s="230"/>
      <c r="BY43" s="231"/>
    </row>
    <row r="44" spans="1:77" ht="14.25" customHeight="1">
      <c r="A44" s="239" t="s">
        <v>93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1"/>
      <c r="R44" s="9">
        <v>232</v>
      </c>
      <c r="S44" s="9"/>
      <c r="T44" s="10"/>
      <c r="U44" s="232">
        <f t="shared" si="0"/>
        <v>0</v>
      </c>
      <c r="V44" s="233"/>
      <c r="W44" s="233"/>
      <c r="X44" s="233"/>
      <c r="Y44" s="233"/>
      <c r="Z44" s="234"/>
      <c r="AA44" s="235"/>
      <c r="AB44" s="235"/>
      <c r="AC44" s="235"/>
      <c r="AD44" s="235"/>
      <c r="AE44" s="235"/>
      <c r="AF44" s="235"/>
      <c r="AG44" s="235"/>
      <c r="AH44" s="237"/>
      <c r="AI44" s="237"/>
      <c r="AJ44" s="237"/>
      <c r="AK44" s="237"/>
      <c r="AL44" s="237"/>
      <c r="AM44" s="237"/>
      <c r="AN44" s="220" t="s">
        <v>75</v>
      </c>
      <c r="AO44" s="230"/>
      <c r="AP44" s="230"/>
      <c r="AQ44" s="230"/>
      <c r="AR44" s="230"/>
      <c r="AS44" s="231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20"/>
      <c r="BH44" s="230"/>
      <c r="BI44" s="230"/>
      <c r="BJ44" s="230"/>
      <c r="BK44" s="230"/>
      <c r="BL44" s="231"/>
      <c r="BM44" s="237"/>
      <c r="BN44" s="237"/>
      <c r="BO44" s="237"/>
      <c r="BP44" s="237"/>
      <c r="BQ44" s="237"/>
      <c r="BR44" s="237"/>
      <c r="BS44" s="237"/>
      <c r="BT44" s="220" t="s">
        <v>75</v>
      </c>
      <c r="BU44" s="230"/>
      <c r="BV44" s="230"/>
      <c r="BW44" s="230"/>
      <c r="BX44" s="230"/>
      <c r="BY44" s="231"/>
    </row>
    <row r="45" spans="1:77" ht="27" customHeight="1">
      <c r="A45" s="223" t="s">
        <v>94</v>
      </c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9">
        <v>233</v>
      </c>
      <c r="S45" s="9"/>
      <c r="T45" s="10"/>
      <c r="U45" s="232">
        <f t="shared" si="0"/>
        <v>0</v>
      </c>
      <c r="V45" s="233"/>
      <c r="W45" s="233"/>
      <c r="X45" s="233"/>
      <c r="Y45" s="233"/>
      <c r="Z45" s="234"/>
      <c r="AA45" s="235"/>
      <c r="AB45" s="235"/>
      <c r="AC45" s="235"/>
      <c r="AD45" s="235"/>
      <c r="AE45" s="235"/>
      <c r="AF45" s="235"/>
      <c r="AG45" s="235"/>
      <c r="AH45" s="237"/>
      <c r="AI45" s="237"/>
      <c r="AJ45" s="237"/>
      <c r="AK45" s="237"/>
      <c r="AL45" s="237"/>
      <c r="AM45" s="237"/>
      <c r="AN45" s="220" t="s">
        <v>75</v>
      </c>
      <c r="AO45" s="230"/>
      <c r="AP45" s="230"/>
      <c r="AQ45" s="230"/>
      <c r="AR45" s="230"/>
      <c r="AS45" s="231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20"/>
      <c r="BH45" s="230"/>
      <c r="BI45" s="230"/>
      <c r="BJ45" s="230"/>
      <c r="BK45" s="230"/>
      <c r="BL45" s="231"/>
      <c r="BM45" s="237"/>
      <c r="BN45" s="237"/>
      <c r="BO45" s="237"/>
      <c r="BP45" s="237"/>
      <c r="BQ45" s="237"/>
      <c r="BR45" s="237"/>
      <c r="BS45" s="237"/>
      <c r="BT45" s="220" t="s">
        <v>75</v>
      </c>
      <c r="BU45" s="230"/>
      <c r="BV45" s="230"/>
      <c r="BW45" s="230"/>
      <c r="BX45" s="230"/>
      <c r="BY45" s="231"/>
    </row>
    <row r="46" spans="1:77" ht="14.25" customHeight="1">
      <c r="A46" s="223" t="s">
        <v>95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9">
        <v>234</v>
      </c>
      <c r="S46" s="9"/>
      <c r="T46" s="10"/>
      <c r="U46" s="232">
        <f t="shared" si="0"/>
        <v>0</v>
      </c>
      <c r="V46" s="233"/>
      <c r="W46" s="233"/>
      <c r="X46" s="233"/>
      <c r="Y46" s="233"/>
      <c r="Z46" s="234"/>
      <c r="AA46" s="235"/>
      <c r="AB46" s="235"/>
      <c r="AC46" s="235"/>
      <c r="AD46" s="235"/>
      <c r="AE46" s="235"/>
      <c r="AF46" s="235"/>
      <c r="AG46" s="235"/>
      <c r="AH46" s="237"/>
      <c r="AI46" s="237"/>
      <c r="AJ46" s="237"/>
      <c r="AK46" s="237"/>
      <c r="AL46" s="237"/>
      <c r="AM46" s="237"/>
      <c r="AN46" s="220" t="s">
        <v>75</v>
      </c>
      <c r="AO46" s="230"/>
      <c r="AP46" s="230"/>
      <c r="AQ46" s="230"/>
      <c r="AR46" s="230"/>
      <c r="AS46" s="231"/>
      <c r="AT46" s="235"/>
      <c r="AU46" s="235"/>
      <c r="AV46" s="235"/>
      <c r="AW46" s="235"/>
      <c r="AX46" s="235"/>
      <c r="AY46" s="235"/>
      <c r="AZ46" s="235"/>
      <c r="BA46" s="235"/>
      <c r="BB46" s="235"/>
      <c r="BC46" s="235"/>
      <c r="BD46" s="235"/>
      <c r="BE46" s="235"/>
      <c r="BF46" s="235"/>
      <c r="BG46" s="220"/>
      <c r="BH46" s="230"/>
      <c r="BI46" s="230"/>
      <c r="BJ46" s="230"/>
      <c r="BK46" s="230"/>
      <c r="BL46" s="231"/>
      <c r="BM46" s="237"/>
      <c r="BN46" s="237"/>
      <c r="BO46" s="237"/>
      <c r="BP46" s="237"/>
      <c r="BQ46" s="237"/>
      <c r="BR46" s="237"/>
      <c r="BS46" s="237"/>
      <c r="BT46" s="220" t="s">
        <v>75</v>
      </c>
      <c r="BU46" s="230"/>
      <c r="BV46" s="230"/>
      <c r="BW46" s="230"/>
      <c r="BX46" s="230"/>
      <c r="BY46" s="231"/>
    </row>
    <row r="47" spans="1:77" ht="42" customHeight="1">
      <c r="A47" s="308" t="s">
        <v>179</v>
      </c>
      <c r="B47" s="308"/>
      <c r="C47" s="308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52">
        <v>260</v>
      </c>
      <c r="S47" s="9" t="s">
        <v>75</v>
      </c>
      <c r="T47" s="10"/>
      <c r="U47" s="242">
        <f>AA47+AH47+AT47</f>
        <v>6675886</v>
      </c>
      <c r="V47" s="243"/>
      <c r="W47" s="243"/>
      <c r="X47" s="243"/>
      <c r="Y47" s="243"/>
      <c r="Z47" s="244"/>
      <c r="AA47" s="245">
        <f>AA48+AA52+AA64+AA68+AA74+AA79</f>
        <v>6263086</v>
      </c>
      <c r="AB47" s="245"/>
      <c r="AC47" s="245"/>
      <c r="AD47" s="245"/>
      <c r="AE47" s="245"/>
      <c r="AF47" s="245"/>
      <c r="AG47" s="245"/>
      <c r="AH47" s="303">
        <f>AH48+AH52+AH64+AH68+AH74+AH79</f>
        <v>0</v>
      </c>
      <c r="AI47" s="303"/>
      <c r="AJ47" s="303"/>
      <c r="AK47" s="303"/>
      <c r="AL47" s="303"/>
      <c r="AM47" s="303"/>
      <c r="AN47" s="220"/>
      <c r="AO47" s="230"/>
      <c r="AP47" s="230"/>
      <c r="AQ47" s="230"/>
      <c r="AR47" s="230"/>
      <c r="AS47" s="231"/>
      <c r="AT47" s="283">
        <f>AT48+AT52+AT64+AT68+AT74+AT79</f>
        <v>412800</v>
      </c>
      <c r="AU47" s="283"/>
      <c r="AV47" s="283"/>
      <c r="AW47" s="283"/>
      <c r="AX47" s="283"/>
      <c r="AY47" s="283"/>
      <c r="AZ47" s="283"/>
      <c r="BA47" s="283">
        <f>BA48+BA52+BA64+BA68+BA74+BA79</f>
        <v>412800</v>
      </c>
      <c r="BB47" s="283"/>
      <c r="BC47" s="283"/>
      <c r="BD47" s="283"/>
      <c r="BE47" s="283"/>
      <c r="BF47" s="283"/>
      <c r="BG47" s="220"/>
      <c r="BH47" s="230"/>
      <c r="BI47" s="230"/>
      <c r="BJ47" s="230"/>
      <c r="BK47" s="230"/>
      <c r="BL47" s="231"/>
      <c r="BM47" s="237"/>
      <c r="BN47" s="237"/>
      <c r="BO47" s="237"/>
      <c r="BP47" s="237"/>
      <c r="BQ47" s="237"/>
      <c r="BR47" s="237"/>
      <c r="BS47" s="237"/>
      <c r="BT47" s="235"/>
      <c r="BU47" s="235"/>
      <c r="BV47" s="235"/>
      <c r="BW47" s="235"/>
      <c r="BX47" s="235"/>
      <c r="BY47" s="235"/>
    </row>
    <row r="48" spans="1:77" ht="20.45" customHeight="1">
      <c r="A48" s="238" t="s">
        <v>193</v>
      </c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6">
        <v>261</v>
      </c>
      <c r="S48" s="6"/>
      <c r="T48" s="60"/>
      <c r="U48" s="242">
        <f>SUM(U49:Z51)</f>
        <v>35600</v>
      </c>
      <c r="V48" s="243"/>
      <c r="W48" s="243"/>
      <c r="X48" s="243"/>
      <c r="Y48" s="243"/>
      <c r="Z48" s="244"/>
      <c r="AA48" s="245">
        <f>SUM(AA49:AG51)</f>
        <v>35600</v>
      </c>
      <c r="AB48" s="245"/>
      <c r="AC48" s="245"/>
      <c r="AD48" s="245"/>
      <c r="AE48" s="245"/>
      <c r="AF48" s="245"/>
      <c r="AG48" s="245"/>
      <c r="AH48" s="289"/>
      <c r="AI48" s="289"/>
      <c r="AJ48" s="289"/>
      <c r="AK48" s="289"/>
      <c r="AL48" s="289"/>
      <c r="AM48" s="289"/>
      <c r="AN48" s="220" t="s">
        <v>75</v>
      </c>
      <c r="AO48" s="230"/>
      <c r="AP48" s="230"/>
      <c r="AQ48" s="230"/>
      <c r="AR48" s="230"/>
      <c r="AS48" s="231"/>
      <c r="AT48" s="235"/>
      <c r="AU48" s="235"/>
      <c r="AV48" s="235"/>
      <c r="AW48" s="235"/>
      <c r="AX48" s="235"/>
      <c r="AY48" s="235"/>
      <c r="AZ48" s="235"/>
      <c r="BA48" s="235"/>
      <c r="BB48" s="235"/>
      <c r="BC48" s="235"/>
      <c r="BD48" s="235"/>
      <c r="BE48" s="235"/>
      <c r="BF48" s="235"/>
      <c r="BG48" s="220"/>
      <c r="BH48" s="230"/>
      <c r="BI48" s="230"/>
      <c r="BJ48" s="230"/>
      <c r="BK48" s="230"/>
      <c r="BL48" s="231"/>
      <c r="BM48" s="237"/>
      <c r="BN48" s="237"/>
      <c r="BO48" s="237"/>
      <c r="BP48" s="237"/>
      <c r="BQ48" s="237"/>
      <c r="BR48" s="237"/>
      <c r="BS48" s="237"/>
      <c r="BT48" s="235"/>
      <c r="BU48" s="235"/>
      <c r="BV48" s="235"/>
      <c r="BW48" s="235"/>
      <c r="BX48" s="235"/>
      <c r="BY48" s="235"/>
    </row>
    <row r="49" spans="1:77" ht="20.45" customHeight="1">
      <c r="A49" s="223" t="s">
        <v>96</v>
      </c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9" t="s">
        <v>162</v>
      </c>
      <c r="S49" s="9" t="s">
        <v>196</v>
      </c>
      <c r="T49" s="61">
        <v>65000</v>
      </c>
      <c r="U49" s="232">
        <f>AA49</f>
        <v>22600</v>
      </c>
      <c r="V49" s="233"/>
      <c r="W49" s="233"/>
      <c r="X49" s="233"/>
      <c r="Y49" s="233"/>
      <c r="Z49" s="234"/>
      <c r="AA49" s="297">
        <v>22600</v>
      </c>
      <c r="AB49" s="297"/>
      <c r="AC49" s="297"/>
      <c r="AD49" s="297"/>
      <c r="AE49" s="297"/>
      <c r="AF49" s="297"/>
      <c r="AG49" s="297"/>
      <c r="AH49" s="237"/>
      <c r="AI49" s="237"/>
      <c r="AJ49" s="237"/>
      <c r="AK49" s="237"/>
      <c r="AL49" s="237"/>
      <c r="AM49" s="237"/>
      <c r="AN49" s="220" t="s">
        <v>75</v>
      </c>
      <c r="AO49" s="230"/>
      <c r="AP49" s="230"/>
      <c r="AQ49" s="230"/>
      <c r="AR49" s="230"/>
      <c r="AS49" s="231"/>
      <c r="AT49" s="235"/>
      <c r="AU49" s="235"/>
      <c r="AV49" s="235"/>
      <c r="AW49" s="235"/>
      <c r="AX49" s="235"/>
      <c r="AY49" s="235"/>
      <c r="AZ49" s="235"/>
      <c r="BA49" s="235"/>
      <c r="BB49" s="235"/>
      <c r="BC49" s="235"/>
      <c r="BD49" s="235"/>
      <c r="BE49" s="235"/>
      <c r="BF49" s="235"/>
      <c r="BG49" s="220"/>
      <c r="BH49" s="230"/>
      <c r="BI49" s="230"/>
      <c r="BJ49" s="230"/>
      <c r="BK49" s="230"/>
      <c r="BL49" s="231"/>
      <c r="BM49" s="237"/>
      <c r="BN49" s="237"/>
      <c r="BO49" s="237"/>
      <c r="BP49" s="237"/>
      <c r="BQ49" s="237"/>
      <c r="BR49" s="237"/>
      <c r="BS49" s="237"/>
      <c r="BT49" s="235"/>
      <c r="BU49" s="235"/>
      <c r="BV49" s="235"/>
      <c r="BW49" s="235"/>
      <c r="BX49" s="235"/>
      <c r="BY49" s="235"/>
    </row>
    <row r="50" spans="1:77" ht="20.45" customHeight="1">
      <c r="A50" s="223" t="s">
        <v>96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9" t="s">
        <v>194</v>
      </c>
      <c r="S50" s="9" t="s">
        <v>196</v>
      </c>
      <c r="T50" s="61">
        <v>65100</v>
      </c>
      <c r="U50" s="232">
        <f>AA50</f>
        <v>13000</v>
      </c>
      <c r="V50" s="233"/>
      <c r="W50" s="233"/>
      <c r="X50" s="233"/>
      <c r="Y50" s="233"/>
      <c r="Z50" s="234"/>
      <c r="AA50" s="297">
        <f>6500+6500</f>
        <v>13000</v>
      </c>
      <c r="AB50" s="297"/>
      <c r="AC50" s="297"/>
      <c r="AD50" s="297"/>
      <c r="AE50" s="297"/>
      <c r="AF50" s="297"/>
      <c r="AG50" s="297"/>
      <c r="AH50" s="237"/>
      <c r="AI50" s="237"/>
      <c r="AJ50" s="237"/>
      <c r="AK50" s="237"/>
      <c r="AL50" s="237"/>
      <c r="AM50" s="237"/>
      <c r="AN50" s="220" t="s">
        <v>75</v>
      </c>
      <c r="AO50" s="230"/>
      <c r="AP50" s="230"/>
      <c r="AQ50" s="230"/>
      <c r="AR50" s="230"/>
      <c r="AS50" s="231"/>
      <c r="AT50" s="235"/>
      <c r="AU50" s="235"/>
      <c r="AV50" s="235"/>
      <c r="AW50" s="235"/>
      <c r="AX50" s="235"/>
      <c r="AY50" s="235"/>
      <c r="AZ50" s="235"/>
      <c r="BA50" s="235"/>
      <c r="BB50" s="235"/>
      <c r="BC50" s="235"/>
      <c r="BD50" s="235"/>
      <c r="BE50" s="235"/>
      <c r="BF50" s="235"/>
      <c r="BG50" s="220"/>
      <c r="BH50" s="230"/>
      <c r="BI50" s="230"/>
      <c r="BJ50" s="230"/>
      <c r="BK50" s="230"/>
      <c r="BL50" s="231"/>
      <c r="BM50" s="237"/>
      <c r="BN50" s="237"/>
      <c r="BO50" s="237"/>
      <c r="BP50" s="237"/>
      <c r="BQ50" s="237"/>
      <c r="BR50" s="237"/>
      <c r="BS50" s="237"/>
      <c r="BT50" s="235"/>
      <c r="BU50" s="235"/>
      <c r="BV50" s="235"/>
      <c r="BW50" s="235"/>
      <c r="BX50" s="235"/>
      <c r="BY50" s="235"/>
    </row>
    <row r="51" spans="1:77" ht="21.6" customHeight="1">
      <c r="A51" s="298" t="s">
        <v>161</v>
      </c>
      <c r="B51" s="299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300"/>
      <c r="R51" s="9" t="s">
        <v>195</v>
      </c>
      <c r="S51" s="9" t="s">
        <v>196</v>
      </c>
      <c r="T51" s="61">
        <v>65121</v>
      </c>
      <c r="U51" s="232">
        <f>AA51</f>
        <v>0</v>
      </c>
      <c r="V51" s="233"/>
      <c r="W51" s="233"/>
      <c r="X51" s="233"/>
      <c r="Y51" s="233"/>
      <c r="Z51" s="234"/>
      <c r="AA51" s="297"/>
      <c r="AB51" s="297"/>
      <c r="AC51" s="297"/>
      <c r="AD51" s="297"/>
      <c r="AE51" s="297"/>
      <c r="AF51" s="297"/>
      <c r="AG51" s="297"/>
      <c r="AH51" s="72"/>
      <c r="AI51" s="73"/>
      <c r="AJ51" s="73"/>
      <c r="AK51" s="73"/>
      <c r="AL51" s="73"/>
      <c r="AM51" s="74"/>
      <c r="AN51" s="69"/>
      <c r="AO51" s="70"/>
      <c r="AP51" s="70"/>
      <c r="AQ51" s="70"/>
      <c r="AR51" s="70"/>
      <c r="AS51" s="71"/>
      <c r="AT51" s="69"/>
      <c r="AU51" s="70"/>
      <c r="AV51" s="70"/>
      <c r="AW51" s="70"/>
      <c r="AX51" s="70"/>
      <c r="AY51" s="70"/>
      <c r="AZ51" s="71"/>
      <c r="BA51" s="69"/>
      <c r="BB51" s="70"/>
      <c r="BC51" s="70"/>
      <c r="BD51" s="70"/>
      <c r="BE51" s="70"/>
      <c r="BF51" s="71"/>
      <c r="BG51" s="69"/>
      <c r="BH51" s="70"/>
      <c r="BI51" s="70"/>
      <c r="BJ51" s="70"/>
      <c r="BK51" s="70"/>
      <c r="BL51" s="71"/>
      <c r="BM51" s="72"/>
      <c r="BN51" s="73"/>
      <c r="BO51" s="73"/>
      <c r="BP51" s="73"/>
      <c r="BQ51" s="73"/>
      <c r="BR51" s="73"/>
      <c r="BS51" s="74"/>
      <c r="BT51" s="69"/>
      <c r="BU51" s="70"/>
      <c r="BV51" s="70"/>
      <c r="BW51" s="71"/>
      <c r="BX51" s="67"/>
      <c r="BY51" s="67"/>
    </row>
    <row r="52" spans="1:77" ht="14.25" customHeight="1">
      <c r="A52" s="238" t="s">
        <v>97</v>
      </c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6">
        <v>263</v>
      </c>
      <c r="S52" s="6" t="s">
        <v>75</v>
      </c>
      <c r="T52" s="60" t="s">
        <v>75</v>
      </c>
      <c r="U52" s="242">
        <f>SUM(U54:Z61)</f>
        <v>2581000</v>
      </c>
      <c r="V52" s="243"/>
      <c r="W52" s="243"/>
      <c r="X52" s="243"/>
      <c r="Y52" s="243"/>
      <c r="Z52" s="244"/>
      <c r="AA52" s="245">
        <f>SUM(AA54:AG61)</f>
        <v>2581000</v>
      </c>
      <c r="AB52" s="245"/>
      <c r="AC52" s="245"/>
      <c r="AD52" s="245"/>
      <c r="AE52" s="245"/>
      <c r="AF52" s="245"/>
      <c r="AG52" s="245"/>
      <c r="AH52" s="289"/>
      <c r="AI52" s="289"/>
      <c r="AJ52" s="289"/>
      <c r="AK52" s="289"/>
      <c r="AL52" s="289"/>
      <c r="AM52" s="289"/>
      <c r="AN52" s="294" t="s">
        <v>75</v>
      </c>
      <c r="AO52" s="295"/>
      <c r="AP52" s="295"/>
      <c r="AQ52" s="295"/>
      <c r="AR52" s="295"/>
      <c r="AS52" s="296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94"/>
      <c r="BH52" s="295"/>
      <c r="BI52" s="295"/>
      <c r="BJ52" s="295"/>
      <c r="BK52" s="295"/>
      <c r="BL52" s="296"/>
      <c r="BM52" s="289"/>
      <c r="BN52" s="289"/>
      <c r="BO52" s="289"/>
      <c r="BP52" s="289"/>
      <c r="BQ52" s="289"/>
      <c r="BR52" s="289"/>
      <c r="BS52" s="289"/>
      <c r="BT52" s="235"/>
      <c r="BU52" s="235"/>
      <c r="BV52" s="235"/>
      <c r="BW52" s="235"/>
      <c r="BX52" s="235"/>
      <c r="BY52" s="235"/>
    </row>
    <row r="53" spans="1:77" ht="14.25" customHeight="1">
      <c r="A53" s="223" t="s">
        <v>98</v>
      </c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9">
        <v>264</v>
      </c>
      <c r="S53" s="9" t="s">
        <v>75</v>
      </c>
      <c r="T53" s="10" t="s">
        <v>75</v>
      </c>
      <c r="U53" s="232"/>
      <c r="V53" s="233"/>
      <c r="W53" s="233"/>
      <c r="X53" s="233"/>
      <c r="Y53" s="233"/>
      <c r="Z53" s="234"/>
      <c r="AA53" s="236"/>
      <c r="AB53" s="236"/>
      <c r="AC53" s="236"/>
      <c r="AD53" s="236"/>
      <c r="AE53" s="236"/>
      <c r="AF53" s="236"/>
      <c r="AG53" s="236"/>
      <c r="AH53" s="237"/>
      <c r="AI53" s="237"/>
      <c r="AJ53" s="237"/>
      <c r="AK53" s="237"/>
      <c r="AL53" s="237"/>
      <c r="AM53" s="237"/>
      <c r="AN53" s="220"/>
      <c r="AO53" s="230"/>
      <c r="AP53" s="230"/>
      <c r="AQ53" s="230"/>
      <c r="AR53" s="230"/>
      <c r="AS53" s="231"/>
      <c r="AT53" s="235"/>
      <c r="AU53" s="235"/>
      <c r="AV53" s="235"/>
      <c r="AW53" s="235"/>
      <c r="AX53" s="235"/>
      <c r="AY53" s="235"/>
      <c r="AZ53" s="235"/>
      <c r="BA53" s="235"/>
      <c r="BB53" s="235"/>
      <c r="BC53" s="235"/>
      <c r="BD53" s="235"/>
      <c r="BE53" s="235"/>
      <c r="BF53" s="235"/>
      <c r="BG53" s="220"/>
      <c r="BH53" s="230"/>
      <c r="BI53" s="230"/>
      <c r="BJ53" s="230"/>
      <c r="BK53" s="230"/>
      <c r="BL53" s="231"/>
      <c r="BM53" s="237"/>
      <c r="BN53" s="237"/>
      <c r="BO53" s="237"/>
      <c r="BP53" s="237"/>
      <c r="BQ53" s="237"/>
      <c r="BR53" s="237"/>
      <c r="BS53" s="237"/>
      <c r="BT53" s="235"/>
      <c r="BU53" s="235"/>
      <c r="BV53" s="235"/>
      <c r="BW53" s="235"/>
      <c r="BX53" s="235"/>
      <c r="BY53" s="235"/>
    </row>
    <row r="54" spans="1:77" ht="15" customHeight="1">
      <c r="A54" s="223" t="s">
        <v>99</v>
      </c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9" t="s">
        <v>100</v>
      </c>
      <c r="S54" s="9" t="s">
        <v>282</v>
      </c>
      <c r="T54" s="10">
        <v>65007</v>
      </c>
      <c r="U54" s="232">
        <f t="shared" ref="U54:U60" si="1">AA54</f>
        <v>220000</v>
      </c>
      <c r="V54" s="233"/>
      <c r="W54" s="233"/>
      <c r="X54" s="233"/>
      <c r="Y54" s="233"/>
      <c r="Z54" s="234"/>
      <c r="AA54" s="236">
        <v>220000</v>
      </c>
      <c r="AB54" s="236"/>
      <c r="AC54" s="236"/>
      <c r="AD54" s="236"/>
      <c r="AE54" s="236"/>
      <c r="AF54" s="236"/>
      <c r="AG54" s="236"/>
      <c r="AH54" s="237"/>
      <c r="AI54" s="237"/>
      <c r="AJ54" s="237"/>
      <c r="AK54" s="237"/>
      <c r="AL54" s="237"/>
      <c r="AM54" s="237"/>
      <c r="AN54" s="220"/>
      <c r="AO54" s="230"/>
      <c r="AP54" s="230"/>
      <c r="AQ54" s="230"/>
      <c r="AR54" s="230"/>
      <c r="AS54" s="231"/>
      <c r="AT54" s="235"/>
      <c r="AU54" s="235"/>
      <c r="AV54" s="235"/>
      <c r="AW54" s="235"/>
      <c r="AX54" s="235"/>
      <c r="AY54" s="235"/>
      <c r="AZ54" s="235"/>
      <c r="BA54" s="235"/>
      <c r="BB54" s="235"/>
      <c r="BC54" s="235"/>
      <c r="BD54" s="235"/>
      <c r="BE54" s="235"/>
      <c r="BF54" s="235"/>
      <c r="BG54" s="220"/>
      <c r="BH54" s="230"/>
      <c r="BI54" s="230"/>
      <c r="BJ54" s="230"/>
      <c r="BK54" s="230"/>
      <c r="BL54" s="231"/>
      <c r="BM54" s="237"/>
      <c r="BN54" s="237"/>
      <c r="BO54" s="237"/>
      <c r="BP54" s="237"/>
      <c r="BQ54" s="237"/>
      <c r="BR54" s="237"/>
      <c r="BS54" s="237"/>
      <c r="BT54" s="235"/>
      <c r="BU54" s="235"/>
      <c r="BV54" s="235"/>
      <c r="BW54" s="235"/>
      <c r="BX54" s="235"/>
      <c r="BY54" s="235"/>
    </row>
    <row r="55" spans="1:77" ht="15" customHeight="1">
      <c r="A55" s="223" t="s">
        <v>99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9" t="s">
        <v>102</v>
      </c>
      <c r="S55" s="9" t="s">
        <v>282</v>
      </c>
      <c r="T55" s="10">
        <v>65107</v>
      </c>
      <c r="U55" s="232">
        <f t="shared" si="1"/>
        <v>1555000</v>
      </c>
      <c r="V55" s="233"/>
      <c r="W55" s="233"/>
      <c r="X55" s="233"/>
      <c r="Y55" s="233"/>
      <c r="Z55" s="234"/>
      <c r="AA55" s="236">
        <f>320000+1235000</f>
        <v>1555000</v>
      </c>
      <c r="AB55" s="236"/>
      <c r="AC55" s="236"/>
      <c r="AD55" s="236"/>
      <c r="AE55" s="236"/>
      <c r="AF55" s="236"/>
      <c r="AG55" s="236"/>
      <c r="AH55" s="237"/>
      <c r="AI55" s="237"/>
      <c r="AJ55" s="237"/>
      <c r="AK55" s="237"/>
      <c r="AL55" s="237"/>
      <c r="AM55" s="237"/>
      <c r="AN55" s="220"/>
      <c r="AO55" s="230"/>
      <c r="AP55" s="230"/>
      <c r="AQ55" s="230"/>
      <c r="AR55" s="230"/>
      <c r="AS55" s="231"/>
      <c r="AT55" s="235"/>
      <c r="AU55" s="235"/>
      <c r="AV55" s="235"/>
      <c r="AW55" s="235"/>
      <c r="AX55" s="235"/>
      <c r="AY55" s="235"/>
      <c r="AZ55" s="235"/>
      <c r="BA55" s="235"/>
      <c r="BB55" s="235"/>
      <c r="BC55" s="235"/>
      <c r="BD55" s="235"/>
      <c r="BE55" s="235"/>
      <c r="BF55" s="235"/>
      <c r="BG55" s="220"/>
      <c r="BH55" s="230"/>
      <c r="BI55" s="230"/>
      <c r="BJ55" s="230"/>
      <c r="BK55" s="230"/>
      <c r="BL55" s="231"/>
      <c r="BM55" s="237"/>
      <c r="BN55" s="237"/>
      <c r="BO55" s="237"/>
      <c r="BP55" s="237"/>
      <c r="BQ55" s="237"/>
      <c r="BR55" s="237"/>
      <c r="BS55" s="237"/>
      <c r="BT55" s="235"/>
      <c r="BU55" s="235"/>
      <c r="BV55" s="235"/>
      <c r="BW55" s="235"/>
      <c r="BX55" s="235"/>
      <c r="BY55" s="235"/>
    </row>
    <row r="56" spans="1:77" ht="16.149999999999999" customHeight="1">
      <c r="A56" s="223" t="s">
        <v>101</v>
      </c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9" t="s">
        <v>104</v>
      </c>
      <c r="S56" s="9" t="s">
        <v>282</v>
      </c>
      <c r="T56" s="10">
        <v>65011</v>
      </c>
      <c r="U56" s="232">
        <f t="shared" si="1"/>
        <v>200000</v>
      </c>
      <c r="V56" s="233"/>
      <c r="W56" s="233"/>
      <c r="X56" s="233"/>
      <c r="Y56" s="233"/>
      <c r="Z56" s="234"/>
      <c r="AA56" s="236">
        <v>200000</v>
      </c>
      <c r="AB56" s="236"/>
      <c r="AC56" s="236"/>
      <c r="AD56" s="236"/>
      <c r="AE56" s="236"/>
      <c r="AF56" s="236"/>
      <c r="AG56" s="236"/>
      <c r="AH56" s="237"/>
      <c r="AI56" s="237"/>
      <c r="AJ56" s="237"/>
      <c r="AK56" s="237"/>
      <c r="AL56" s="237"/>
      <c r="AM56" s="237"/>
      <c r="AN56" s="220"/>
      <c r="AO56" s="230"/>
      <c r="AP56" s="230"/>
      <c r="AQ56" s="230"/>
      <c r="AR56" s="230"/>
      <c r="AS56" s="231"/>
      <c r="AT56" s="235"/>
      <c r="AU56" s="235"/>
      <c r="AV56" s="235"/>
      <c r="AW56" s="235"/>
      <c r="AX56" s="235"/>
      <c r="AY56" s="235"/>
      <c r="AZ56" s="235"/>
      <c r="BA56" s="235"/>
      <c r="BB56" s="235"/>
      <c r="BC56" s="235"/>
      <c r="BD56" s="235"/>
      <c r="BE56" s="235"/>
      <c r="BF56" s="235"/>
      <c r="BG56" s="220"/>
      <c r="BH56" s="230"/>
      <c r="BI56" s="230"/>
      <c r="BJ56" s="230"/>
      <c r="BK56" s="230"/>
      <c r="BL56" s="231"/>
      <c r="BM56" s="237"/>
      <c r="BN56" s="237"/>
      <c r="BO56" s="237"/>
      <c r="BP56" s="237"/>
      <c r="BQ56" s="237"/>
      <c r="BR56" s="237"/>
      <c r="BS56" s="237"/>
      <c r="BT56" s="235"/>
      <c r="BU56" s="235"/>
      <c r="BV56" s="235"/>
      <c r="BW56" s="235"/>
      <c r="BX56" s="235"/>
      <c r="BY56" s="235"/>
    </row>
    <row r="57" spans="1:77" ht="16.149999999999999" customHeight="1">
      <c r="A57" s="223" t="s">
        <v>101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9" t="s">
        <v>164</v>
      </c>
      <c r="S57" s="9" t="s">
        <v>282</v>
      </c>
      <c r="T57" s="10">
        <v>65111</v>
      </c>
      <c r="U57" s="232">
        <f t="shared" si="1"/>
        <v>340000</v>
      </c>
      <c r="V57" s="233"/>
      <c r="W57" s="233"/>
      <c r="X57" s="233"/>
      <c r="Y57" s="233"/>
      <c r="Z57" s="234"/>
      <c r="AA57" s="236">
        <f>70000+270000</f>
        <v>340000</v>
      </c>
      <c r="AB57" s="236"/>
      <c r="AC57" s="236"/>
      <c r="AD57" s="236"/>
      <c r="AE57" s="236"/>
      <c r="AF57" s="236"/>
      <c r="AG57" s="236"/>
      <c r="AH57" s="237"/>
      <c r="AI57" s="237"/>
      <c r="AJ57" s="237"/>
      <c r="AK57" s="237"/>
      <c r="AL57" s="237"/>
      <c r="AM57" s="237"/>
      <c r="AN57" s="220"/>
      <c r="AO57" s="230"/>
      <c r="AP57" s="230"/>
      <c r="AQ57" s="230"/>
      <c r="AR57" s="230"/>
      <c r="AS57" s="231"/>
      <c r="AT57" s="235"/>
      <c r="AU57" s="235"/>
      <c r="AV57" s="235"/>
      <c r="AW57" s="235"/>
      <c r="AX57" s="235"/>
      <c r="AY57" s="235"/>
      <c r="AZ57" s="235"/>
      <c r="BA57" s="235"/>
      <c r="BB57" s="235"/>
      <c r="BC57" s="235"/>
      <c r="BD57" s="235"/>
      <c r="BE57" s="235"/>
      <c r="BF57" s="235"/>
      <c r="BG57" s="220"/>
      <c r="BH57" s="230"/>
      <c r="BI57" s="230"/>
      <c r="BJ57" s="230"/>
      <c r="BK57" s="230"/>
      <c r="BL57" s="231"/>
      <c r="BM57" s="237"/>
      <c r="BN57" s="237"/>
      <c r="BO57" s="237"/>
      <c r="BP57" s="237"/>
      <c r="BQ57" s="237"/>
      <c r="BR57" s="237"/>
      <c r="BS57" s="237"/>
      <c r="BT57" s="235"/>
      <c r="BU57" s="235"/>
      <c r="BV57" s="235"/>
      <c r="BW57" s="235"/>
      <c r="BX57" s="235"/>
      <c r="BY57" s="235"/>
    </row>
    <row r="58" spans="1:77" ht="27.75" customHeight="1">
      <c r="A58" s="223" t="s">
        <v>103</v>
      </c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9" t="s">
        <v>197</v>
      </c>
      <c r="S58" s="9" t="s">
        <v>283</v>
      </c>
      <c r="T58" s="10">
        <v>65012</v>
      </c>
      <c r="U58" s="232">
        <f t="shared" si="1"/>
        <v>100000</v>
      </c>
      <c r="V58" s="233"/>
      <c r="W58" s="233"/>
      <c r="X58" s="233"/>
      <c r="Y58" s="233"/>
      <c r="Z58" s="234"/>
      <c r="AA58" s="236">
        <v>100000</v>
      </c>
      <c r="AB58" s="236"/>
      <c r="AC58" s="236"/>
      <c r="AD58" s="236"/>
      <c r="AE58" s="236"/>
      <c r="AF58" s="236"/>
      <c r="AG58" s="236"/>
      <c r="AH58" s="237"/>
      <c r="AI58" s="237"/>
      <c r="AJ58" s="237"/>
      <c r="AK58" s="237"/>
      <c r="AL58" s="237"/>
      <c r="AM58" s="237"/>
      <c r="AN58" s="220"/>
      <c r="AO58" s="230"/>
      <c r="AP58" s="230"/>
      <c r="AQ58" s="230"/>
      <c r="AR58" s="230"/>
      <c r="AS58" s="231"/>
      <c r="AT58" s="235"/>
      <c r="AU58" s="235"/>
      <c r="AV58" s="235"/>
      <c r="AW58" s="235"/>
      <c r="AX58" s="235"/>
      <c r="AY58" s="235"/>
      <c r="AZ58" s="235"/>
      <c r="BA58" s="235"/>
      <c r="BB58" s="235"/>
      <c r="BC58" s="235"/>
      <c r="BD58" s="235"/>
      <c r="BE58" s="235"/>
      <c r="BF58" s="235"/>
      <c r="BG58" s="220"/>
      <c r="BH58" s="230"/>
      <c r="BI58" s="230"/>
      <c r="BJ58" s="230"/>
      <c r="BK58" s="230"/>
      <c r="BL58" s="231"/>
      <c r="BM58" s="237"/>
      <c r="BN58" s="237"/>
      <c r="BO58" s="237"/>
      <c r="BP58" s="237"/>
      <c r="BQ58" s="237"/>
      <c r="BR58" s="237"/>
      <c r="BS58" s="237"/>
      <c r="BT58" s="235"/>
      <c r="BU58" s="235"/>
      <c r="BV58" s="235"/>
      <c r="BW58" s="235"/>
      <c r="BX58" s="235"/>
      <c r="BY58" s="235"/>
    </row>
    <row r="59" spans="1:77" ht="28.5" customHeight="1">
      <c r="A59" s="223" t="s">
        <v>103</v>
      </c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9" t="s">
        <v>198</v>
      </c>
      <c r="S59" s="9" t="s">
        <v>283</v>
      </c>
      <c r="T59" s="10">
        <v>65112</v>
      </c>
      <c r="U59" s="232">
        <f t="shared" si="1"/>
        <v>114000</v>
      </c>
      <c r="V59" s="233"/>
      <c r="W59" s="233"/>
      <c r="X59" s="233"/>
      <c r="Y59" s="233"/>
      <c r="Z59" s="234"/>
      <c r="AA59" s="236">
        <f>14000+100000</f>
        <v>114000</v>
      </c>
      <c r="AB59" s="236"/>
      <c r="AC59" s="236"/>
      <c r="AD59" s="236"/>
      <c r="AE59" s="236"/>
      <c r="AF59" s="236"/>
      <c r="AG59" s="236"/>
      <c r="AH59" s="237"/>
      <c r="AI59" s="237"/>
      <c r="AJ59" s="237"/>
      <c r="AK59" s="237"/>
      <c r="AL59" s="237"/>
      <c r="AM59" s="237"/>
      <c r="AN59" s="220"/>
      <c r="AO59" s="230"/>
      <c r="AP59" s="230"/>
      <c r="AQ59" s="230"/>
      <c r="AR59" s="230"/>
      <c r="AS59" s="231"/>
      <c r="AT59" s="235"/>
      <c r="AU59" s="235"/>
      <c r="AV59" s="235"/>
      <c r="AW59" s="235"/>
      <c r="AX59" s="235"/>
      <c r="AY59" s="235"/>
      <c r="AZ59" s="235"/>
      <c r="BA59" s="235"/>
      <c r="BB59" s="235"/>
      <c r="BC59" s="235"/>
      <c r="BD59" s="235"/>
      <c r="BE59" s="235"/>
      <c r="BF59" s="235"/>
      <c r="BG59" s="220"/>
      <c r="BH59" s="230"/>
      <c r="BI59" s="230"/>
      <c r="BJ59" s="230"/>
      <c r="BK59" s="230"/>
      <c r="BL59" s="231"/>
      <c r="BM59" s="237"/>
      <c r="BN59" s="237"/>
      <c r="BO59" s="237"/>
      <c r="BP59" s="237"/>
      <c r="BQ59" s="237"/>
      <c r="BR59" s="237"/>
      <c r="BS59" s="237"/>
      <c r="BT59" s="69"/>
      <c r="BU59" s="70"/>
      <c r="BV59" s="70"/>
      <c r="BW59" s="71"/>
      <c r="BX59" s="67"/>
      <c r="BY59" s="67"/>
    </row>
    <row r="60" spans="1:77" ht="28.5" customHeight="1">
      <c r="A60" s="298" t="s">
        <v>163</v>
      </c>
      <c r="B60" s="301"/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302"/>
      <c r="R60" s="9" t="s">
        <v>199</v>
      </c>
      <c r="S60" s="9" t="s">
        <v>283</v>
      </c>
      <c r="T60" s="10">
        <v>65015</v>
      </c>
      <c r="U60" s="232">
        <f t="shared" si="1"/>
        <v>12000</v>
      </c>
      <c r="V60" s="233"/>
      <c r="W60" s="233"/>
      <c r="X60" s="233"/>
      <c r="Y60" s="233"/>
      <c r="Z60" s="234"/>
      <c r="AA60" s="224">
        <v>12000</v>
      </c>
      <c r="AB60" s="225"/>
      <c r="AC60" s="225"/>
      <c r="AD60" s="225"/>
      <c r="AE60" s="225"/>
      <c r="AF60" s="225"/>
      <c r="AG60" s="226"/>
      <c r="AH60" s="227"/>
      <c r="AI60" s="228"/>
      <c r="AJ60" s="228"/>
      <c r="AK60" s="228"/>
      <c r="AL60" s="228"/>
      <c r="AM60" s="229"/>
      <c r="AN60" s="69"/>
      <c r="AO60" s="70"/>
      <c r="AP60" s="70"/>
      <c r="AQ60" s="70"/>
      <c r="AR60" s="70"/>
      <c r="AS60" s="71"/>
      <c r="AT60" s="220"/>
      <c r="AU60" s="230"/>
      <c r="AV60" s="230"/>
      <c r="AW60" s="230"/>
      <c r="AX60" s="230"/>
      <c r="AY60" s="230"/>
      <c r="AZ60" s="231"/>
      <c r="BA60" s="220"/>
      <c r="BB60" s="230"/>
      <c r="BC60" s="230"/>
      <c r="BD60" s="230"/>
      <c r="BE60" s="230"/>
      <c r="BF60" s="231"/>
      <c r="BG60" s="69"/>
      <c r="BH60" s="70"/>
      <c r="BI60" s="70"/>
      <c r="BJ60" s="70"/>
      <c r="BK60" s="70"/>
      <c r="BL60" s="71"/>
      <c r="BM60" s="227"/>
      <c r="BN60" s="228"/>
      <c r="BO60" s="228"/>
      <c r="BP60" s="228"/>
      <c r="BQ60" s="228"/>
      <c r="BR60" s="228"/>
      <c r="BS60" s="229"/>
      <c r="BT60" s="220"/>
      <c r="BU60" s="230"/>
      <c r="BV60" s="230"/>
      <c r="BW60" s="231"/>
      <c r="BX60" s="67"/>
      <c r="BY60" s="67"/>
    </row>
    <row r="61" spans="1:77" ht="28.5" customHeight="1">
      <c r="A61" s="298" t="s">
        <v>163</v>
      </c>
      <c r="B61" s="301"/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2"/>
      <c r="R61" s="9" t="s">
        <v>200</v>
      </c>
      <c r="S61" s="9" t="s">
        <v>283</v>
      </c>
      <c r="T61" s="10">
        <v>65115</v>
      </c>
      <c r="U61" s="232">
        <f t="shared" ref="U61:U73" si="2">AA61</f>
        <v>40000</v>
      </c>
      <c r="V61" s="233"/>
      <c r="W61" s="233"/>
      <c r="X61" s="233"/>
      <c r="Y61" s="233"/>
      <c r="Z61" s="234"/>
      <c r="AA61" s="224">
        <v>40000</v>
      </c>
      <c r="AB61" s="225"/>
      <c r="AC61" s="225"/>
      <c r="AD61" s="225"/>
      <c r="AE61" s="225"/>
      <c r="AF61" s="225"/>
      <c r="AG61" s="226"/>
      <c r="AH61" s="227"/>
      <c r="AI61" s="228"/>
      <c r="AJ61" s="228"/>
      <c r="AK61" s="228"/>
      <c r="AL61" s="228"/>
      <c r="AM61" s="229"/>
      <c r="AN61" s="69"/>
      <c r="AO61" s="70"/>
      <c r="AP61" s="70"/>
      <c r="AQ61" s="70"/>
      <c r="AR61" s="70"/>
      <c r="AS61" s="71"/>
      <c r="AT61" s="220"/>
      <c r="AU61" s="230"/>
      <c r="AV61" s="230"/>
      <c r="AW61" s="230"/>
      <c r="AX61" s="230"/>
      <c r="AY61" s="230"/>
      <c r="AZ61" s="231"/>
      <c r="BA61" s="220"/>
      <c r="BB61" s="230"/>
      <c r="BC61" s="230"/>
      <c r="BD61" s="230"/>
      <c r="BE61" s="230"/>
      <c r="BF61" s="231"/>
      <c r="BG61" s="69"/>
      <c r="BH61" s="70"/>
      <c r="BI61" s="70"/>
      <c r="BJ61" s="70"/>
      <c r="BK61" s="70"/>
      <c r="BL61" s="71"/>
      <c r="BM61" s="227"/>
      <c r="BN61" s="228"/>
      <c r="BO61" s="228"/>
      <c r="BP61" s="228"/>
      <c r="BQ61" s="228"/>
      <c r="BR61" s="228"/>
      <c r="BS61" s="229"/>
      <c r="BT61" s="69"/>
      <c r="BU61" s="70"/>
      <c r="BV61" s="70"/>
      <c r="BW61" s="71"/>
      <c r="BX61" s="67"/>
      <c r="BY61" s="67"/>
    </row>
    <row r="62" spans="1:77" ht="14.25" customHeight="1">
      <c r="A62" s="223" t="s">
        <v>105</v>
      </c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9">
        <v>265</v>
      </c>
      <c r="S62" s="9"/>
      <c r="T62" s="10"/>
      <c r="U62" s="232">
        <f t="shared" si="2"/>
        <v>0</v>
      </c>
      <c r="V62" s="233"/>
      <c r="W62" s="233"/>
      <c r="X62" s="233"/>
      <c r="Y62" s="233"/>
      <c r="Z62" s="234"/>
      <c r="AA62" s="235"/>
      <c r="AB62" s="235"/>
      <c r="AC62" s="235"/>
      <c r="AD62" s="235"/>
      <c r="AE62" s="235"/>
      <c r="AF62" s="235"/>
      <c r="AG62" s="235"/>
      <c r="AH62" s="237"/>
      <c r="AI62" s="237"/>
      <c r="AJ62" s="237"/>
      <c r="AK62" s="237"/>
      <c r="AL62" s="237"/>
      <c r="AM62" s="237"/>
      <c r="AN62" s="220" t="s">
        <v>75</v>
      </c>
      <c r="AO62" s="230"/>
      <c r="AP62" s="230"/>
      <c r="AQ62" s="230"/>
      <c r="AR62" s="230"/>
      <c r="AS62" s="231"/>
      <c r="AT62" s="235"/>
      <c r="AU62" s="235"/>
      <c r="AV62" s="235"/>
      <c r="AW62" s="235"/>
      <c r="AX62" s="235"/>
      <c r="AY62" s="235"/>
      <c r="AZ62" s="235"/>
      <c r="BA62" s="235"/>
      <c r="BB62" s="235"/>
      <c r="BC62" s="235"/>
      <c r="BD62" s="235"/>
      <c r="BE62" s="235"/>
      <c r="BF62" s="235"/>
      <c r="BG62" s="220"/>
      <c r="BH62" s="230"/>
      <c r="BI62" s="230"/>
      <c r="BJ62" s="230"/>
      <c r="BK62" s="230"/>
      <c r="BL62" s="231"/>
      <c r="BM62" s="237"/>
      <c r="BN62" s="237"/>
      <c r="BO62" s="237"/>
      <c r="BP62" s="237"/>
      <c r="BQ62" s="237"/>
      <c r="BR62" s="237"/>
      <c r="BS62" s="237"/>
      <c r="BT62" s="235"/>
      <c r="BU62" s="235"/>
      <c r="BV62" s="235"/>
      <c r="BW62" s="235"/>
      <c r="BX62" s="235"/>
      <c r="BY62" s="235"/>
    </row>
    <row r="63" spans="1:77" ht="39.75" customHeight="1">
      <c r="A63" s="223" t="s">
        <v>165</v>
      </c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9">
        <v>267</v>
      </c>
      <c r="S63" s="9"/>
      <c r="T63" s="10"/>
      <c r="U63" s="232">
        <f t="shared" si="2"/>
        <v>0</v>
      </c>
      <c r="V63" s="233"/>
      <c r="W63" s="233"/>
      <c r="X63" s="233"/>
      <c r="Y63" s="233"/>
      <c r="Z63" s="234"/>
      <c r="AA63" s="236"/>
      <c r="AB63" s="236"/>
      <c r="AC63" s="236"/>
      <c r="AD63" s="236"/>
      <c r="AE63" s="236"/>
      <c r="AF63" s="236"/>
      <c r="AG63" s="236"/>
      <c r="AH63" s="282"/>
      <c r="AI63" s="282"/>
      <c r="AJ63" s="282"/>
      <c r="AK63" s="282"/>
      <c r="AL63" s="282"/>
      <c r="AM63" s="282"/>
      <c r="AN63" s="220"/>
      <c r="AO63" s="230"/>
      <c r="AP63" s="230"/>
      <c r="AQ63" s="230"/>
      <c r="AR63" s="230"/>
      <c r="AS63" s="231"/>
      <c r="AT63" s="235"/>
      <c r="AU63" s="235"/>
      <c r="AV63" s="235"/>
      <c r="AW63" s="235"/>
      <c r="AX63" s="235"/>
      <c r="AY63" s="235"/>
      <c r="AZ63" s="235"/>
      <c r="BA63" s="235"/>
      <c r="BB63" s="235"/>
      <c r="BC63" s="235"/>
      <c r="BD63" s="235"/>
      <c r="BE63" s="235"/>
      <c r="BF63" s="235"/>
      <c r="BG63" s="220"/>
      <c r="BH63" s="230"/>
      <c r="BI63" s="230"/>
      <c r="BJ63" s="230"/>
      <c r="BK63" s="230"/>
      <c r="BL63" s="231"/>
      <c r="BM63" s="237"/>
      <c r="BN63" s="237"/>
      <c r="BO63" s="237"/>
      <c r="BP63" s="237"/>
      <c r="BQ63" s="237"/>
      <c r="BR63" s="237"/>
      <c r="BS63" s="237"/>
      <c r="BT63" s="235"/>
      <c r="BU63" s="235"/>
      <c r="BV63" s="235"/>
      <c r="BW63" s="235"/>
      <c r="BX63" s="235"/>
      <c r="BY63" s="235"/>
    </row>
    <row r="64" spans="1:77" ht="39.75" customHeight="1">
      <c r="A64" s="238" t="s">
        <v>106</v>
      </c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6">
        <v>268</v>
      </c>
      <c r="S64" s="6" t="s">
        <v>201</v>
      </c>
      <c r="T64" s="60"/>
      <c r="U64" s="242">
        <f>SUM(U65:Z66)</f>
        <v>599340</v>
      </c>
      <c r="V64" s="243"/>
      <c r="W64" s="243"/>
      <c r="X64" s="243"/>
      <c r="Y64" s="243"/>
      <c r="Z64" s="244"/>
      <c r="AA64" s="245">
        <f>SUM(AA65:AG67)</f>
        <v>599340</v>
      </c>
      <c r="AB64" s="245"/>
      <c r="AC64" s="245"/>
      <c r="AD64" s="245"/>
      <c r="AE64" s="245"/>
      <c r="AF64" s="245"/>
      <c r="AG64" s="245"/>
      <c r="AH64" s="303"/>
      <c r="AI64" s="303"/>
      <c r="AJ64" s="303"/>
      <c r="AK64" s="303"/>
      <c r="AL64" s="303"/>
      <c r="AM64" s="303"/>
      <c r="AN64" s="294"/>
      <c r="AO64" s="295"/>
      <c r="AP64" s="295"/>
      <c r="AQ64" s="295"/>
      <c r="AR64" s="295"/>
      <c r="AS64" s="296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94"/>
      <c r="BH64" s="295"/>
      <c r="BI64" s="295"/>
      <c r="BJ64" s="295"/>
      <c r="BK64" s="295"/>
      <c r="BL64" s="296"/>
      <c r="BM64" s="289"/>
      <c r="BN64" s="289"/>
      <c r="BO64" s="289"/>
      <c r="BP64" s="289"/>
      <c r="BQ64" s="289"/>
      <c r="BR64" s="289"/>
      <c r="BS64" s="289"/>
      <c r="BT64" s="283"/>
      <c r="BU64" s="283"/>
      <c r="BV64" s="283"/>
      <c r="BW64" s="283"/>
      <c r="BX64" s="283"/>
      <c r="BY64" s="283"/>
    </row>
    <row r="65" spans="1:77" ht="27.75" customHeight="1">
      <c r="A65" s="223" t="s">
        <v>203</v>
      </c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9">
        <v>268</v>
      </c>
      <c r="S65" s="9" t="s">
        <v>201</v>
      </c>
      <c r="T65" s="10">
        <v>65054</v>
      </c>
      <c r="U65" s="232">
        <f>AA65</f>
        <v>170280</v>
      </c>
      <c r="V65" s="233"/>
      <c r="W65" s="233"/>
      <c r="X65" s="233"/>
      <c r="Y65" s="233"/>
      <c r="Z65" s="234"/>
      <c r="AA65" s="236">
        <v>170280</v>
      </c>
      <c r="AB65" s="236"/>
      <c r="AC65" s="236"/>
      <c r="AD65" s="236"/>
      <c r="AE65" s="236"/>
      <c r="AF65" s="236"/>
      <c r="AG65" s="236"/>
      <c r="AH65" s="282"/>
      <c r="AI65" s="282"/>
      <c r="AJ65" s="282"/>
      <c r="AK65" s="282"/>
      <c r="AL65" s="282"/>
      <c r="AM65" s="282"/>
      <c r="AN65" s="220"/>
      <c r="AO65" s="230"/>
      <c r="AP65" s="230"/>
      <c r="AQ65" s="230"/>
      <c r="AR65" s="230"/>
      <c r="AS65" s="231"/>
      <c r="AT65" s="235"/>
      <c r="AU65" s="235"/>
      <c r="AV65" s="235"/>
      <c r="AW65" s="235"/>
      <c r="AX65" s="235"/>
      <c r="AY65" s="235"/>
      <c r="AZ65" s="235"/>
      <c r="BA65" s="235"/>
      <c r="BB65" s="235"/>
      <c r="BC65" s="235"/>
      <c r="BD65" s="235"/>
      <c r="BE65" s="235"/>
      <c r="BF65" s="235"/>
      <c r="BG65" s="220"/>
      <c r="BH65" s="230"/>
      <c r="BI65" s="230"/>
      <c r="BJ65" s="230"/>
      <c r="BK65" s="230"/>
      <c r="BL65" s="231"/>
      <c r="BM65" s="237"/>
      <c r="BN65" s="237"/>
      <c r="BO65" s="237"/>
      <c r="BP65" s="237"/>
      <c r="BQ65" s="237"/>
      <c r="BR65" s="237"/>
      <c r="BS65" s="237"/>
      <c r="BT65" s="235"/>
      <c r="BU65" s="235"/>
      <c r="BV65" s="235"/>
      <c r="BW65" s="235"/>
      <c r="BX65" s="235"/>
      <c r="BY65" s="235"/>
    </row>
    <row r="66" spans="1:77" ht="29.25" customHeight="1">
      <c r="A66" s="223" t="s">
        <v>203</v>
      </c>
      <c r="B66" s="223"/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9">
        <v>268</v>
      </c>
      <c r="S66" s="9" t="s">
        <v>201</v>
      </c>
      <c r="T66" s="10">
        <v>65154</v>
      </c>
      <c r="U66" s="232">
        <f>AA66</f>
        <v>429060</v>
      </c>
      <c r="V66" s="233"/>
      <c r="W66" s="233"/>
      <c r="X66" s="233"/>
      <c r="Y66" s="233"/>
      <c r="Z66" s="234"/>
      <c r="AA66" s="236">
        <f>170280+258780</f>
        <v>429060</v>
      </c>
      <c r="AB66" s="236"/>
      <c r="AC66" s="236"/>
      <c r="AD66" s="236"/>
      <c r="AE66" s="236"/>
      <c r="AF66" s="236"/>
      <c r="AG66" s="236"/>
      <c r="AH66" s="282"/>
      <c r="AI66" s="282"/>
      <c r="AJ66" s="282"/>
      <c r="AK66" s="282"/>
      <c r="AL66" s="282"/>
      <c r="AM66" s="282"/>
      <c r="AN66" s="220"/>
      <c r="AO66" s="230"/>
      <c r="AP66" s="230"/>
      <c r="AQ66" s="230"/>
      <c r="AR66" s="230"/>
      <c r="AS66" s="231"/>
      <c r="AT66" s="235"/>
      <c r="AU66" s="235"/>
      <c r="AV66" s="235"/>
      <c r="AW66" s="235"/>
      <c r="AX66" s="235"/>
      <c r="AY66" s="235"/>
      <c r="AZ66" s="235"/>
      <c r="BA66" s="235"/>
      <c r="BB66" s="235"/>
      <c r="BC66" s="235"/>
      <c r="BD66" s="235"/>
      <c r="BE66" s="235"/>
      <c r="BF66" s="235"/>
      <c r="BG66" s="220"/>
      <c r="BH66" s="230"/>
      <c r="BI66" s="230"/>
      <c r="BJ66" s="230"/>
      <c r="BK66" s="230"/>
      <c r="BL66" s="231"/>
      <c r="BM66" s="237"/>
      <c r="BN66" s="237"/>
      <c r="BO66" s="237"/>
      <c r="BP66" s="237"/>
      <c r="BQ66" s="237"/>
      <c r="BR66" s="237"/>
      <c r="BS66" s="237"/>
      <c r="BT66" s="235"/>
      <c r="BU66" s="235"/>
      <c r="BV66" s="235"/>
      <c r="BW66" s="235"/>
      <c r="BX66" s="235"/>
      <c r="BY66" s="235"/>
    </row>
    <row r="67" spans="1:77" ht="25.5" customHeight="1">
      <c r="A67" s="223" t="s">
        <v>107</v>
      </c>
      <c r="B67" s="223"/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9" t="s">
        <v>166</v>
      </c>
      <c r="S67" s="9"/>
      <c r="T67" s="68"/>
      <c r="U67" s="232">
        <f t="shared" si="2"/>
        <v>0</v>
      </c>
      <c r="V67" s="233"/>
      <c r="W67" s="233"/>
      <c r="X67" s="233"/>
      <c r="Y67" s="233"/>
      <c r="Z67" s="234"/>
      <c r="AA67" s="235"/>
      <c r="AB67" s="235"/>
      <c r="AC67" s="235"/>
      <c r="AD67" s="235"/>
      <c r="AE67" s="235"/>
      <c r="AF67" s="235"/>
      <c r="AG67" s="235"/>
      <c r="AH67" s="237"/>
      <c r="AI67" s="237"/>
      <c r="AJ67" s="237"/>
      <c r="AK67" s="237"/>
      <c r="AL67" s="237"/>
      <c r="AM67" s="237"/>
      <c r="AN67" s="220"/>
      <c r="AO67" s="230"/>
      <c r="AP67" s="230"/>
      <c r="AQ67" s="230"/>
      <c r="AR67" s="230"/>
      <c r="AS67" s="231"/>
      <c r="AT67" s="235"/>
      <c r="AU67" s="235"/>
      <c r="AV67" s="235"/>
      <c r="AW67" s="235"/>
      <c r="AX67" s="235"/>
      <c r="AY67" s="235"/>
      <c r="AZ67" s="235"/>
      <c r="BA67" s="235"/>
      <c r="BB67" s="235"/>
      <c r="BC67" s="235"/>
      <c r="BD67" s="235"/>
      <c r="BE67" s="235"/>
      <c r="BF67" s="235"/>
      <c r="BG67" s="220"/>
      <c r="BH67" s="230"/>
      <c r="BI67" s="230"/>
      <c r="BJ67" s="230"/>
      <c r="BK67" s="230"/>
      <c r="BL67" s="231"/>
      <c r="BM67" s="237"/>
      <c r="BN67" s="237"/>
      <c r="BO67" s="237"/>
      <c r="BP67" s="237"/>
      <c r="BQ67" s="237"/>
      <c r="BR67" s="237"/>
      <c r="BS67" s="237"/>
      <c r="BT67" s="235"/>
      <c r="BU67" s="235"/>
      <c r="BV67" s="235"/>
      <c r="BW67" s="235"/>
      <c r="BX67" s="235"/>
      <c r="BY67" s="235"/>
    </row>
    <row r="68" spans="1:77" ht="14.25" customHeight="1">
      <c r="A68" s="238" t="s">
        <v>108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6">
        <v>270</v>
      </c>
      <c r="S68" s="6" t="s">
        <v>75</v>
      </c>
      <c r="T68" s="60" t="s">
        <v>75</v>
      </c>
      <c r="U68" s="242">
        <f>SUM(U69:Z72)+U73</f>
        <v>1075140</v>
      </c>
      <c r="V68" s="243"/>
      <c r="W68" s="243"/>
      <c r="X68" s="243"/>
      <c r="Y68" s="243"/>
      <c r="Z68" s="244"/>
      <c r="AA68" s="245">
        <f>SUM(AA69:AG73)</f>
        <v>1075140</v>
      </c>
      <c r="AB68" s="245"/>
      <c r="AC68" s="245"/>
      <c r="AD68" s="245"/>
      <c r="AE68" s="245"/>
      <c r="AF68" s="245"/>
      <c r="AG68" s="245"/>
      <c r="AH68" s="289"/>
      <c r="AI68" s="289"/>
      <c r="AJ68" s="289"/>
      <c r="AK68" s="289"/>
      <c r="AL68" s="289"/>
      <c r="AM68" s="289"/>
      <c r="AN68" s="220"/>
      <c r="AO68" s="230"/>
      <c r="AP68" s="230"/>
      <c r="AQ68" s="230"/>
      <c r="AR68" s="230"/>
      <c r="AS68" s="231"/>
      <c r="AT68" s="235"/>
      <c r="AU68" s="235"/>
      <c r="AV68" s="235"/>
      <c r="AW68" s="235"/>
      <c r="AX68" s="235"/>
      <c r="AY68" s="235"/>
      <c r="AZ68" s="235"/>
      <c r="BA68" s="235"/>
      <c r="BB68" s="235"/>
      <c r="BC68" s="235"/>
      <c r="BD68" s="235"/>
      <c r="BE68" s="235"/>
      <c r="BF68" s="235"/>
      <c r="BG68" s="220"/>
      <c r="BH68" s="230"/>
      <c r="BI68" s="230"/>
      <c r="BJ68" s="230"/>
      <c r="BK68" s="230"/>
      <c r="BL68" s="231"/>
      <c r="BM68" s="237"/>
      <c r="BN68" s="237"/>
      <c r="BO68" s="237"/>
      <c r="BP68" s="237"/>
      <c r="BQ68" s="237"/>
      <c r="BR68" s="237"/>
      <c r="BS68" s="237"/>
      <c r="BT68" s="235"/>
      <c r="BU68" s="235"/>
      <c r="BV68" s="235"/>
      <c r="BW68" s="235"/>
      <c r="BX68" s="235"/>
      <c r="BY68" s="235"/>
    </row>
    <row r="69" spans="1:77" ht="24" customHeight="1">
      <c r="A69" s="223" t="s">
        <v>109</v>
      </c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9" t="s">
        <v>110</v>
      </c>
      <c r="S69" s="9" t="s">
        <v>202</v>
      </c>
      <c r="T69" s="10">
        <v>65025</v>
      </c>
      <c r="U69" s="232">
        <f t="shared" si="2"/>
        <v>128680</v>
      </c>
      <c r="V69" s="233"/>
      <c r="W69" s="233"/>
      <c r="X69" s="233"/>
      <c r="Y69" s="233"/>
      <c r="Z69" s="234"/>
      <c r="AA69" s="236">
        <v>128680</v>
      </c>
      <c r="AB69" s="236"/>
      <c r="AC69" s="236"/>
      <c r="AD69" s="236"/>
      <c r="AE69" s="236"/>
      <c r="AF69" s="236"/>
      <c r="AG69" s="236"/>
      <c r="AH69" s="237"/>
      <c r="AI69" s="237"/>
      <c r="AJ69" s="237"/>
      <c r="AK69" s="237"/>
      <c r="AL69" s="237"/>
      <c r="AM69" s="237"/>
      <c r="AN69" s="220"/>
      <c r="AO69" s="230"/>
      <c r="AP69" s="230"/>
      <c r="AQ69" s="230"/>
      <c r="AR69" s="230"/>
      <c r="AS69" s="231"/>
      <c r="AT69" s="235"/>
      <c r="AU69" s="235"/>
      <c r="AV69" s="235"/>
      <c r="AW69" s="235"/>
      <c r="AX69" s="235"/>
      <c r="AY69" s="235"/>
      <c r="AZ69" s="235"/>
      <c r="BA69" s="235"/>
      <c r="BB69" s="235"/>
      <c r="BC69" s="235"/>
      <c r="BD69" s="235"/>
      <c r="BE69" s="235"/>
      <c r="BF69" s="235"/>
      <c r="BG69" s="220"/>
      <c r="BH69" s="230"/>
      <c r="BI69" s="230"/>
      <c r="BJ69" s="230"/>
      <c r="BK69" s="230"/>
      <c r="BL69" s="231"/>
      <c r="BM69" s="237"/>
      <c r="BN69" s="237"/>
      <c r="BO69" s="237"/>
      <c r="BP69" s="237"/>
      <c r="BQ69" s="237"/>
      <c r="BR69" s="237"/>
      <c r="BS69" s="237"/>
      <c r="BT69" s="235"/>
      <c r="BU69" s="235"/>
      <c r="BV69" s="235"/>
      <c r="BW69" s="235"/>
      <c r="BX69" s="235"/>
      <c r="BY69" s="235"/>
    </row>
    <row r="70" spans="1:77" ht="27.75" customHeight="1">
      <c r="A70" s="223" t="s">
        <v>109</v>
      </c>
      <c r="B70" s="223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9" t="s">
        <v>111</v>
      </c>
      <c r="S70" s="9" t="s">
        <v>202</v>
      </c>
      <c r="T70" s="10">
        <v>65026</v>
      </c>
      <c r="U70" s="232">
        <f t="shared" si="2"/>
        <v>0</v>
      </c>
      <c r="V70" s="233"/>
      <c r="W70" s="233"/>
      <c r="X70" s="233"/>
      <c r="Y70" s="233"/>
      <c r="Z70" s="234"/>
      <c r="AA70" s="236"/>
      <c r="AB70" s="236"/>
      <c r="AC70" s="236"/>
      <c r="AD70" s="236"/>
      <c r="AE70" s="236"/>
      <c r="AF70" s="236"/>
      <c r="AG70" s="236"/>
      <c r="AH70" s="237"/>
      <c r="AI70" s="237"/>
      <c r="AJ70" s="237"/>
      <c r="AK70" s="237"/>
      <c r="AL70" s="237"/>
      <c r="AM70" s="237"/>
      <c r="AN70" s="220"/>
      <c r="AO70" s="230"/>
      <c r="AP70" s="230"/>
      <c r="AQ70" s="230"/>
      <c r="AR70" s="230"/>
      <c r="AS70" s="231"/>
      <c r="AT70" s="235"/>
      <c r="AU70" s="235"/>
      <c r="AV70" s="235"/>
      <c r="AW70" s="235"/>
      <c r="AX70" s="235"/>
      <c r="AY70" s="235"/>
      <c r="AZ70" s="235"/>
      <c r="BA70" s="235"/>
      <c r="BB70" s="235"/>
      <c r="BC70" s="235"/>
      <c r="BD70" s="235"/>
      <c r="BE70" s="235"/>
      <c r="BF70" s="235"/>
      <c r="BG70" s="220"/>
      <c r="BH70" s="230"/>
      <c r="BI70" s="230"/>
      <c r="BJ70" s="230"/>
      <c r="BK70" s="230"/>
      <c r="BL70" s="231"/>
      <c r="BM70" s="237"/>
      <c r="BN70" s="237"/>
      <c r="BO70" s="237"/>
      <c r="BP70" s="237"/>
      <c r="BQ70" s="237"/>
      <c r="BR70" s="237"/>
      <c r="BS70" s="237"/>
      <c r="BT70" s="235"/>
      <c r="BU70" s="235"/>
      <c r="BV70" s="235"/>
      <c r="BW70" s="235"/>
      <c r="BX70" s="235"/>
      <c r="BY70" s="235"/>
    </row>
    <row r="71" spans="1:77" ht="27.75" customHeight="1">
      <c r="A71" s="223" t="s">
        <v>109</v>
      </c>
      <c r="B71" s="223"/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9" t="s">
        <v>168</v>
      </c>
      <c r="S71" s="9" t="s">
        <v>202</v>
      </c>
      <c r="T71" s="10">
        <v>65125</v>
      </c>
      <c r="U71" s="232">
        <f t="shared" si="2"/>
        <v>939460</v>
      </c>
      <c r="V71" s="233"/>
      <c r="W71" s="233"/>
      <c r="X71" s="233"/>
      <c r="Y71" s="233"/>
      <c r="Z71" s="234"/>
      <c r="AA71" s="236">
        <f>135080-9400+813780</f>
        <v>939460</v>
      </c>
      <c r="AB71" s="236"/>
      <c r="AC71" s="236"/>
      <c r="AD71" s="236"/>
      <c r="AE71" s="236"/>
      <c r="AF71" s="236"/>
      <c r="AG71" s="236"/>
      <c r="AH71" s="237"/>
      <c r="AI71" s="237"/>
      <c r="AJ71" s="237"/>
      <c r="AK71" s="237"/>
      <c r="AL71" s="237"/>
      <c r="AM71" s="237"/>
      <c r="AN71" s="220"/>
      <c r="AO71" s="230"/>
      <c r="AP71" s="230"/>
      <c r="AQ71" s="230"/>
      <c r="AR71" s="230"/>
      <c r="AS71" s="231"/>
      <c r="AT71" s="235"/>
      <c r="AU71" s="235"/>
      <c r="AV71" s="235"/>
      <c r="AW71" s="235"/>
      <c r="AX71" s="235"/>
      <c r="AY71" s="235"/>
      <c r="AZ71" s="235"/>
      <c r="BA71" s="235"/>
      <c r="BB71" s="235"/>
      <c r="BC71" s="235"/>
      <c r="BD71" s="235"/>
      <c r="BE71" s="235"/>
      <c r="BF71" s="235"/>
      <c r="BG71" s="220"/>
      <c r="BH71" s="230"/>
      <c r="BI71" s="230"/>
      <c r="BJ71" s="230"/>
      <c r="BK71" s="230"/>
      <c r="BL71" s="231"/>
      <c r="BM71" s="237"/>
      <c r="BN71" s="237"/>
      <c r="BO71" s="237"/>
      <c r="BP71" s="237"/>
      <c r="BQ71" s="237"/>
      <c r="BR71" s="237"/>
      <c r="BS71" s="237"/>
      <c r="BT71" s="235"/>
      <c r="BU71" s="235"/>
      <c r="BV71" s="235"/>
      <c r="BW71" s="235"/>
      <c r="BX71" s="235"/>
      <c r="BY71" s="235"/>
    </row>
    <row r="72" spans="1:77" ht="27.75" customHeight="1">
      <c r="A72" s="223" t="s">
        <v>109</v>
      </c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9" t="s">
        <v>227</v>
      </c>
      <c r="S72" s="9" t="s">
        <v>202</v>
      </c>
      <c r="T72" s="10">
        <v>65126</v>
      </c>
      <c r="U72" s="232">
        <f t="shared" si="2"/>
        <v>0</v>
      </c>
      <c r="V72" s="233"/>
      <c r="W72" s="233"/>
      <c r="X72" s="233"/>
      <c r="Y72" s="233"/>
      <c r="Z72" s="234"/>
      <c r="AA72" s="236"/>
      <c r="AB72" s="236"/>
      <c r="AC72" s="236"/>
      <c r="AD72" s="236"/>
      <c r="AE72" s="236"/>
      <c r="AF72" s="236"/>
      <c r="AG72" s="236"/>
      <c r="AH72" s="237"/>
      <c r="AI72" s="237"/>
      <c r="AJ72" s="237"/>
      <c r="AK72" s="237"/>
      <c r="AL72" s="237"/>
      <c r="AM72" s="237"/>
      <c r="AN72" s="220"/>
      <c r="AO72" s="230"/>
      <c r="AP72" s="230"/>
      <c r="AQ72" s="230"/>
      <c r="AR72" s="230"/>
      <c r="AS72" s="231"/>
      <c r="AT72" s="235"/>
      <c r="AU72" s="235"/>
      <c r="AV72" s="235"/>
      <c r="AW72" s="235"/>
      <c r="AX72" s="235"/>
      <c r="AY72" s="235"/>
      <c r="AZ72" s="235"/>
      <c r="BA72" s="235"/>
      <c r="BB72" s="235"/>
      <c r="BC72" s="235"/>
      <c r="BD72" s="235"/>
      <c r="BE72" s="235"/>
      <c r="BF72" s="235"/>
      <c r="BG72" s="220"/>
      <c r="BH72" s="230"/>
      <c r="BI72" s="230"/>
      <c r="BJ72" s="230"/>
      <c r="BK72" s="230"/>
      <c r="BL72" s="231"/>
      <c r="BM72" s="237"/>
      <c r="BN72" s="237"/>
      <c r="BO72" s="237"/>
      <c r="BP72" s="237"/>
      <c r="BQ72" s="237"/>
      <c r="BR72" s="237"/>
      <c r="BS72" s="237"/>
      <c r="BT72" s="235"/>
      <c r="BU72" s="235"/>
      <c r="BV72" s="235"/>
      <c r="BW72" s="235"/>
      <c r="BX72" s="235"/>
      <c r="BY72" s="235"/>
    </row>
    <row r="73" spans="1:77" ht="28.5" customHeight="1">
      <c r="A73" s="223" t="s">
        <v>167</v>
      </c>
      <c r="B73" s="223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9" t="s">
        <v>168</v>
      </c>
      <c r="S73" s="9">
        <v>244.227</v>
      </c>
      <c r="T73" s="10">
        <v>65100</v>
      </c>
      <c r="U73" s="232">
        <f t="shared" si="2"/>
        <v>7000</v>
      </c>
      <c r="V73" s="233"/>
      <c r="W73" s="233"/>
      <c r="X73" s="233"/>
      <c r="Y73" s="233"/>
      <c r="Z73" s="234"/>
      <c r="AA73" s="236">
        <v>7000</v>
      </c>
      <c r="AB73" s="236"/>
      <c r="AC73" s="236"/>
      <c r="AD73" s="236"/>
      <c r="AE73" s="236"/>
      <c r="AF73" s="236"/>
      <c r="AG73" s="236"/>
      <c r="AH73" s="237"/>
      <c r="AI73" s="237"/>
      <c r="AJ73" s="237"/>
      <c r="AK73" s="237"/>
      <c r="AL73" s="237"/>
      <c r="AM73" s="237"/>
      <c r="AN73" s="220" t="s">
        <v>75</v>
      </c>
      <c r="AO73" s="230"/>
      <c r="AP73" s="230"/>
      <c r="AQ73" s="230"/>
      <c r="AR73" s="230"/>
      <c r="AS73" s="231"/>
      <c r="AT73" s="235"/>
      <c r="AU73" s="235"/>
      <c r="AV73" s="235"/>
      <c r="AW73" s="235"/>
      <c r="AX73" s="235"/>
      <c r="AY73" s="235"/>
      <c r="AZ73" s="235"/>
      <c r="BA73" s="235"/>
      <c r="BB73" s="235"/>
      <c r="BC73" s="235"/>
      <c r="BD73" s="235"/>
      <c r="BE73" s="235"/>
      <c r="BF73" s="235"/>
      <c r="BG73" s="220"/>
      <c r="BH73" s="230"/>
      <c r="BI73" s="230"/>
      <c r="BJ73" s="230"/>
      <c r="BK73" s="230"/>
      <c r="BL73" s="231"/>
      <c r="BM73" s="237"/>
      <c r="BN73" s="237"/>
      <c r="BO73" s="237"/>
      <c r="BP73" s="237"/>
      <c r="BQ73" s="237"/>
      <c r="BR73" s="237"/>
      <c r="BS73" s="237"/>
      <c r="BT73" s="235"/>
      <c r="BU73" s="235"/>
      <c r="BV73" s="235"/>
      <c r="BW73" s="235"/>
      <c r="BX73" s="235"/>
      <c r="BY73" s="235"/>
    </row>
    <row r="74" spans="1:77" ht="27.75" customHeight="1">
      <c r="A74" s="238" t="s">
        <v>204</v>
      </c>
      <c r="B74" s="238"/>
      <c r="C74" s="238"/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6">
        <v>272</v>
      </c>
      <c r="S74" s="6"/>
      <c r="T74" s="60"/>
      <c r="U74" s="242">
        <f>SUM(U75:Z78)</f>
        <v>1401094</v>
      </c>
      <c r="V74" s="243"/>
      <c r="W74" s="243"/>
      <c r="X74" s="243"/>
      <c r="Y74" s="243"/>
      <c r="Z74" s="244"/>
      <c r="AA74" s="245">
        <f>SUM(AA75:AG78)</f>
        <v>1401094</v>
      </c>
      <c r="AB74" s="245"/>
      <c r="AC74" s="245"/>
      <c r="AD74" s="245"/>
      <c r="AE74" s="245"/>
      <c r="AF74" s="245"/>
      <c r="AG74" s="245"/>
      <c r="AH74" s="289"/>
      <c r="AI74" s="289"/>
      <c r="AJ74" s="289"/>
      <c r="AK74" s="289"/>
      <c r="AL74" s="289"/>
      <c r="AM74" s="289"/>
      <c r="AN74" s="294"/>
      <c r="AO74" s="295"/>
      <c r="AP74" s="295"/>
      <c r="AQ74" s="295"/>
      <c r="AR74" s="295"/>
      <c r="AS74" s="296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94"/>
      <c r="BH74" s="295"/>
      <c r="BI74" s="295"/>
      <c r="BJ74" s="295"/>
      <c r="BK74" s="295"/>
      <c r="BL74" s="296"/>
      <c r="BM74" s="289"/>
      <c r="BN74" s="289"/>
      <c r="BO74" s="289"/>
      <c r="BP74" s="289"/>
      <c r="BQ74" s="289"/>
      <c r="BR74" s="289"/>
      <c r="BS74" s="289"/>
      <c r="BT74" s="283"/>
      <c r="BU74" s="283"/>
      <c r="BV74" s="283"/>
      <c r="BW74" s="283"/>
      <c r="BX74" s="283"/>
      <c r="BY74" s="283"/>
    </row>
    <row r="75" spans="1:77" ht="27.75" customHeight="1">
      <c r="A75" s="223" t="s">
        <v>112</v>
      </c>
      <c r="B75" s="223"/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9" t="s">
        <v>206</v>
      </c>
      <c r="S75" s="9" t="s">
        <v>205</v>
      </c>
      <c r="T75" s="10">
        <v>65000</v>
      </c>
      <c r="U75" s="232">
        <f>AA75</f>
        <v>142000</v>
      </c>
      <c r="V75" s="233"/>
      <c r="W75" s="233"/>
      <c r="X75" s="233"/>
      <c r="Y75" s="233"/>
      <c r="Z75" s="234"/>
      <c r="AA75" s="236">
        <v>142000</v>
      </c>
      <c r="AB75" s="236"/>
      <c r="AC75" s="236"/>
      <c r="AD75" s="236"/>
      <c r="AE75" s="236"/>
      <c r="AF75" s="236"/>
      <c r="AG75" s="236"/>
      <c r="AH75" s="237"/>
      <c r="AI75" s="237"/>
      <c r="AJ75" s="237"/>
      <c r="AK75" s="237"/>
      <c r="AL75" s="237"/>
      <c r="AM75" s="237"/>
      <c r="AN75" s="220"/>
      <c r="AO75" s="230"/>
      <c r="AP75" s="230"/>
      <c r="AQ75" s="230"/>
      <c r="AR75" s="230"/>
      <c r="AS75" s="231"/>
      <c r="AT75" s="235"/>
      <c r="AU75" s="235"/>
      <c r="AV75" s="235"/>
      <c r="AW75" s="235"/>
      <c r="AX75" s="235"/>
      <c r="AY75" s="235"/>
      <c r="AZ75" s="235"/>
      <c r="BA75" s="235"/>
      <c r="BB75" s="235"/>
      <c r="BC75" s="235"/>
      <c r="BD75" s="235"/>
      <c r="BE75" s="235"/>
      <c r="BF75" s="235"/>
      <c r="BG75" s="220"/>
      <c r="BH75" s="230"/>
      <c r="BI75" s="230"/>
      <c r="BJ75" s="230"/>
      <c r="BK75" s="230"/>
      <c r="BL75" s="231"/>
      <c r="BM75" s="237"/>
      <c r="BN75" s="237"/>
      <c r="BO75" s="237"/>
      <c r="BP75" s="237"/>
      <c r="BQ75" s="237"/>
      <c r="BR75" s="237"/>
      <c r="BS75" s="237"/>
      <c r="BT75" s="235"/>
      <c r="BU75" s="235"/>
      <c r="BV75" s="235"/>
      <c r="BW75" s="235"/>
      <c r="BX75" s="235"/>
      <c r="BY75" s="235"/>
    </row>
    <row r="76" spans="1:77" ht="27.75" customHeight="1">
      <c r="A76" s="223" t="s">
        <v>112</v>
      </c>
      <c r="B76" s="223"/>
      <c r="C76" s="223"/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9" t="s">
        <v>207</v>
      </c>
      <c r="S76" s="9" t="s">
        <v>205</v>
      </c>
      <c r="T76" s="10">
        <v>65013</v>
      </c>
      <c r="U76" s="232">
        <f>AA76</f>
        <v>102000</v>
      </c>
      <c r="V76" s="233"/>
      <c r="W76" s="233"/>
      <c r="X76" s="233"/>
      <c r="Y76" s="233"/>
      <c r="Z76" s="234"/>
      <c r="AA76" s="236">
        <v>102000</v>
      </c>
      <c r="AB76" s="236"/>
      <c r="AC76" s="236"/>
      <c r="AD76" s="236"/>
      <c r="AE76" s="236"/>
      <c r="AF76" s="236"/>
      <c r="AG76" s="236"/>
      <c r="AH76" s="237"/>
      <c r="AI76" s="237"/>
      <c r="AJ76" s="237"/>
      <c r="AK76" s="237"/>
      <c r="AL76" s="237"/>
      <c r="AM76" s="237"/>
      <c r="AN76" s="220"/>
      <c r="AO76" s="230"/>
      <c r="AP76" s="230"/>
      <c r="AQ76" s="230"/>
      <c r="AR76" s="230"/>
      <c r="AS76" s="231"/>
      <c r="AT76" s="235"/>
      <c r="AU76" s="235"/>
      <c r="AV76" s="235"/>
      <c r="AW76" s="235"/>
      <c r="AX76" s="235"/>
      <c r="AY76" s="235"/>
      <c r="AZ76" s="235"/>
      <c r="BA76" s="235"/>
      <c r="BB76" s="235"/>
      <c r="BC76" s="235"/>
      <c r="BD76" s="235"/>
      <c r="BE76" s="235"/>
      <c r="BF76" s="235"/>
      <c r="BG76" s="220"/>
      <c r="BH76" s="230"/>
      <c r="BI76" s="230"/>
      <c r="BJ76" s="230"/>
      <c r="BK76" s="230"/>
      <c r="BL76" s="231"/>
      <c r="BM76" s="237"/>
      <c r="BN76" s="237"/>
      <c r="BO76" s="237"/>
      <c r="BP76" s="237"/>
      <c r="BQ76" s="237"/>
      <c r="BR76" s="237"/>
      <c r="BS76" s="237"/>
      <c r="BT76" s="235"/>
      <c r="BU76" s="235"/>
      <c r="BV76" s="235"/>
      <c r="BW76" s="235"/>
      <c r="BX76" s="235"/>
      <c r="BY76" s="235"/>
    </row>
    <row r="77" spans="1:77" ht="27.75" customHeight="1">
      <c r="A77" s="223" t="s">
        <v>112</v>
      </c>
      <c r="B77" s="223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9" t="s">
        <v>208</v>
      </c>
      <c r="S77" s="9" t="s">
        <v>205</v>
      </c>
      <c r="T77" s="10">
        <v>65100</v>
      </c>
      <c r="U77" s="232">
        <f>AA77</f>
        <v>397790</v>
      </c>
      <c r="V77" s="233"/>
      <c r="W77" s="233"/>
      <c r="X77" s="233"/>
      <c r="Y77" s="233"/>
      <c r="Z77" s="234"/>
      <c r="AA77" s="236">
        <f>182790+215000</f>
        <v>397790</v>
      </c>
      <c r="AB77" s="236"/>
      <c r="AC77" s="236"/>
      <c r="AD77" s="236"/>
      <c r="AE77" s="236"/>
      <c r="AF77" s="236"/>
      <c r="AG77" s="236"/>
      <c r="AH77" s="237"/>
      <c r="AI77" s="237"/>
      <c r="AJ77" s="237"/>
      <c r="AK77" s="237"/>
      <c r="AL77" s="237"/>
      <c r="AM77" s="237"/>
      <c r="AN77" s="220"/>
      <c r="AO77" s="230"/>
      <c r="AP77" s="230"/>
      <c r="AQ77" s="230"/>
      <c r="AR77" s="230"/>
      <c r="AS77" s="231"/>
      <c r="AT77" s="235"/>
      <c r="AU77" s="235"/>
      <c r="AV77" s="235"/>
      <c r="AW77" s="235"/>
      <c r="AX77" s="235"/>
      <c r="AY77" s="235"/>
      <c r="AZ77" s="235"/>
      <c r="BA77" s="235"/>
      <c r="BB77" s="235"/>
      <c r="BC77" s="235"/>
      <c r="BD77" s="235"/>
      <c r="BE77" s="235"/>
      <c r="BF77" s="235"/>
      <c r="BG77" s="220"/>
      <c r="BH77" s="230"/>
      <c r="BI77" s="230"/>
      <c r="BJ77" s="230"/>
      <c r="BK77" s="230"/>
      <c r="BL77" s="231"/>
      <c r="BM77" s="237"/>
      <c r="BN77" s="237"/>
      <c r="BO77" s="237"/>
      <c r="BP77" s="237"/>
      <c r="BQ77" s="237"/>
      <c r="BR77" s="237"/>
      <c r="BS77" s="237"/>
      <c r="BT77" s="235"/>
      <c r="BU77" s="235"/>
      <c r="BV77" s="235"/>
      <c r="BW77" s="235"/>
      <c r="BX77" s="235"/>
      <c r="BY77" s="235"/>
    </row>
    <row r="78" spans="1:77" ht="27.75" customHeight="1">
      <c r="A78" s="223" t="s">
        <v>112</v>
      </c>
      <c r="B78" s="223"/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9" t="s">
        <v>209</v>
      </c>
      <c r="S78" s="9" t="s">
        <v>205</v>
      </c>
      <c r="T78" s="10">
        <v>65113</v>
      </c>
      <c r="U78" s="232">
        <f>AA78</f>
        <v>759304</v>
      </c>
      <c r="V78" s="233"/>
      <c r="W78" s="233"/>
      <c r="X78" s="233"/>
      <c r="Y78" s="233"/>
      <c r="Z78" s="234"/>
      <c r="AA78" s="236">
        <f>115752+643552</f>
        <v>759304</v>
      </c>
      <c r="AB78" s="236"/>
      <c r="AC78" s="236"/>
      <c r="AD78" s="236"/>
      <c r="AE78" s="236"/>
      <c r="AF78" s="236"/>
      <c r="AG78" s="236"/>
      <c r="AH78" s="237"/>
      <c r="AI78" s="237"/>
      <c r="AJ78" s="237"/>
      <c r="AK78" s="237"/>
      <c r="AL78" s="237"/>
      <c r="AM78" s="237"/>
      <c r="AN78" s="220"/>
      <c r="AO78" s="230"/>
      <c r="AP78" s="230"/>
      <c r="AQ78" s="230"/>
      <c r="AR78" s="230"/>
      <c r="AS78" s="231"/>
      <c r="AT78" s="235"/>
      <c r="AU78" s="235"/>
      <c r="AV78" s="235"/>
      <c r="AW78" s="235"/>
      <c r="AX78" s="235"/>
      <c r="AY78" s="235"/>
      <c r="AZ78" s="235"/>
      <c r="BA78" s="235"/>
      <c r="BB78" s="235"/>
      <c r="BC78" s="235"/>
      <c r="BD78" s="235"/>
      <c r="BE78" s="235"/>
      <c r="BF78" s="235"/>
      <c r="BG78" s="220"/>
      <c r="BH78" s="230"/>
      <c r="BI78" s="230"/>
      <c r="BJ78" s="230"/>
      <c r="BK78" s="230"/>
      <c r="BL78" s="231"/>
      <c r="BM78" s="237"/>
      <c r="BN78" s="237"/>
      <c r="BO78" s="237"/>
      <c r="BP78" s="237"/>
      <c r="BQ78" s="237"/>
      <c r="BR78" s="237"/>
      <c r="BS78" s="237"/>
      <c r="BT78" s="235"/>
      <c r="BU78" s="235"/>
      <c r="BV78" s="235"/>
      <c r="BW78" s="235"/>
      <c r="BX78" s="235"/>
      <c r="BY78" s="235"/>
    </row>
    <row r="79" spans="1:77" ht="31.5" customHeight="1">
      <c r="A79" s="238" t="s">
        <v>113</v>
      </c>
      <c r="B79" s="238"/>
      <c r="C79" s="238"/>
      <c r="D79" s="238"/>
      <c r="E79" s="238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6">
        <v>273</v>
      </c>
      <c r="S79" s="6"/>
      <c r="T79" s="60"/>
      <c r="U79" s="242">
        <f>SUM(U80:Z92)</f>
        <v>983712</v>
      </c>
      <c r="V79" s="243"/>
      <c r="W79" s="243"/>
      <c r="X79" s="243"/>
      <c r="Y79" s="243"/>
      <c r="Z79" s="244"/>
      <c r="AA79" s="245">
        <f>SUM(AA80:AG91)</f>
        <v>570912</v>
      </c>
      <c r="AB79" s="245"/>
      <c r="AC79" s="245"/>
      <c r="AD79" s="245"/>
      <c r="AE79" s="245"/>
      <c r="AF79" s="245"/>
      <c r="AG79" s="245"/>
      <c r="AH79" s="289">
        <f>AH80+AH81+AH82+AH83</f>
        <v>0</v>
      </c>
      <c r="AI79" s="289"/>
      <c r="AJ79" s="289"/>
      <c r="AK79" s="289"/>
      <c r="AL79" s="289"/>
      <c r="AM79" s="289"/>
      <c r="AN79" s="220" t="s">
        <v>75</v>
      </c>
      <c r="AO79" s="230"/>
      <c r="AP79" s="230"/>
      <c r="AQ79" s="230"/>
      <c r="AR79" s="230"/>
      <c r="AS79" s="231"/>
      <c r="AT79" s="283">
        <f>AT80</f>
        <v>412800</v>
      </c>
      <c r="AU79" s="283"/>
      <c r="AV79" s="283"/>
      <c r="AW79" s="283"/>
      <c r="AX79" s="283"/>
      <c r="AY79" s="283"/>
      <c r="AZ79" s="283"/>
      <c r="BA79" s="283">
        <f>BA80+BA81+BA82+BA83+BA84+BA85+BA86+BA87+BA88+BA89+BA90</f>
        <v>412800</v>
      </c>
      <c r="BB79" s="283"/>
      <c r="BC79" s="283"/>
      <c r="BD79" s="283"/>
      <c r="BE79" s="283"/>
      <c r="BF79" s="283"/>
      <c r="BG79" s="220"/>
      <c r="BH79" s="230"/>
      <c r="BI79" s="230"/>
      <c r="BJ79" s="230"/>
      <c r="BK79" s="230"/>
      <c r="BL79" s="231"/>
      <c r="BM79" s="237"/>
      <c r="BN79" s="237"/>
      <c r="BO79" s="237"/>
      <c r="BP79" s="237"/>
      <c r="BQ79" s="237"/>
      <c r="BR79" s="237"/>
      <c r="BS79" s="237"/>
      <c r="BT79" s="235"/>
      <c r="BU79" s="235"/>
      <c r="BV79" s="235"/>
      <c r="BW79" s="235"/>
      <c r="BX79" s="235"/>
      <c r="BY79" s="235"/>
    </row>
    <row r="80" spans="1:77" ht="29.25" customHeight="1">
      <c r="A80" s="223" t="s">
        <v>114</v>
      </c>
      <c r="B80" s="223"/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9" t="s">
        <v>214</v>
      </c>
      <c r="S80" s="9" t="s">
        <v>211</v>
      </c>
      <c r="T80" s="10">
        <v>65031</v>
      </c>
      <c r="U80" s="232">
        <f>AA80+AH80+AT80</f>
        <v>412800</v>
      </c>
      <c r="V80" s="233"/>
      <c r="W80" s="233"/>
      <c r="X80" s="233"/>
      <c r="Y80" s="233"/>
      <c r="Z80" s="234"/>
      <c r="AA80" s="236">
        <v>0</v>
      </c>
      <c r="AB80" s="236"/>
      <c r="AC80" s="236"/>
      <c r="AD80" s="236"/>
      <c r="AE80" s="236"/>
      <c r="AF80" s="236"/>
      <c r="AG80" s="236"/>
      <c r="AH80" s="237"/>
      <c r="AI80" s="237"/>
      <c r="AJ80" s="237"/>
      <c r="AK80" s="237"/>
      <c r="AL80" s="237"/>
      <c r="AM80" s="237"/>
      <c r="AN80" s="220" t="s">
        <v>75</v>
      </c>
      <c r="AO80" s="230"/>
      <c r="AP80" s="230"/>
      <c r="AQ80" s="230"/>
      <c r="AR80" s="230"/>
      <c r="AS80" s="231"/>
      <c r="AT80" s="235">
        <f>BA80</f>
        <v>412800</v>
      </c>
      <c r="AU80" s="235"/>
      <c r="AV80" s="235"/>
      <c r="AW80" s="235"/>
      <c r="AX80" s="235"/>
      <c r="AY80" s="235"/>
      <c r="AZ80" s="235"/>
      <c r="BA80" s="235">
        <v>412800</v>
      </c>
      <c r="BB80" s="235"/>
      <c r="BC80" s="235"/>
      <c r="BD80" s="235"/>
      <c r="BE80" s="235"/>
      <c r="BF80" s="235"/>
      <c r="BG80" s="220"/>
      <c r="BH80" s="230"/>
      <c r="BI80" s="230"/>
      <c r="BJ80" s="230"/>
      <c r="BK80" s="230"/>
      <c r="BL80" s="231"/>
      <c r="BM80" s="237"/>
      <c r="BN80" s="237"/>
      <c r="BO80" s="237"/>
      <c r="BP80" s="237"/>
      <c r="BQ80" s="237"/>
      <c r="BR80" s="237"/>
      <c r="BS80" s="237"/>
      <c r="BT80" s="235"/>
      <c r="BU80" s="235"/>
      <c r="BV80" s="235"/>
      <c r="BW80" s="235"/>
      <c r="BX80" s="235"/>
      <c r="BY80" s="235"/>
    </row>
    <row r="81" spans="1:77" ht="29.25" customHeight="1">
      <c r="A81" s="223" t="s">
        <v>210</v>
      </c>
      <c r="B81" s="223"/>
      <c r="C81" s="223"/>
      <c r="D81" s="223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9" t="s">
        <v>215</v>
      </c>
      <c r="S81" s="9" t="s">
        <v>211</v>
      </c>
      <c r="T81" s="75" t="s">
        <v>228</v>
      </c>
      <c r="U81" s="232">
        <f>AA81+AH81+AT81</f>
        <v>0</v>
      </c>
      <c r="V81" s="233"/>
      <c r="W81" s="233"/>
      <c r="X81" s="233"/>
      <c r="Y81" s="233"/>
      <c r="Z81" s="234"/>
      <c r="AA81" s="236"/>
      <c r="AB81" s="236"/>
      <c r="AC81" s="236"/>
      <c r="AD81" s="236"/>
      <c r="AE81" s="236"/>
      <c r="AF81" s="236"/>
      <c r="AG81" s="236"/>
      <c r="AH81" s="237"/>
      <c r="AI81" s="237"/>
      <c r="AJ81" s="237"/>
      <c r="AK81" s="237"/>
      <c r="AL81" s="237"/>
      <c r="AM81" s="237"/>
      <c r="AN81" s="220" t="s">
        <v>75</v>
      </c>
      <c r="AO81" s="230"/>
      <c r="AP81" s="230"/>
      <c r="AQ81" s="230"/>
      <c r="AR81" s="230"/>
      <c r="AS81" s="231"/>
      <c r="AT81" s="235"/>
      <c r="AU81" s="235"/>
      <c r="AV81" s="235"/>
      <c r="AW81" s="235"/>
      <c r="AX81" s="235"/>
      <c r="AY81" s="235"/>
      <c r="AZ81" s="235"/>
      <c r="BA81" s="235"/>
      <c r="BB81" s="235"/>
      <c r="BC81" s="235"/>
      <c r="BD81" s="235"/>
      <c r="BE81" s="235"/>
      <c r="BF81" s="235"/>
      <c r="BG81" s="220"/>
      <c r="BH81" s="230"/>
      <c r="BI81" s="230"/>
      <c r="BJ81" s="230"/>
      <c r="BK81" s="230"/>
      <c r="BL81" s="231"/>
      <c r="BM81" s="237"/>
      <c r="BN81" s="237"/>
      <c r="BO81" s="237"/>
      <c r="BP81" s="237"/>
      <c r="BQ81" s="237"/>
      <c r="BR81" s="237"/>
      <c r="BS81" s="237"/>
      <c r="BT81" s="235"/>
      <c r="BU81" s="235"/>
      <c r="BV81" s="235"/>
      <c r="BW81" s="235"/>
      <c r="BX81" s="235"/>
      <c r="BY81" s="235"/>
    </row>
    <row r="82" spans="1:77" ht="29.25" customHeight="1">
      <c r="A82" s="223" t="s">
        <v>210</v>
      </c>
      <c r="B82" s="223"/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9" t="s">
        <v>216</v>
      </c>
      <c r="S82" s="9" t="s">
        <v>211</v>
      </c>
      <c r="T82" s="75" t="s">
        <v>229</v>
      </c>
      <c r="U82" s="232">
        <f>AA82+AH82+AT82</f>
        <v>0</v>
      </c>
      <c r="V82" s="233"/>
      <c r="W82" s="233"/>
      <c r="X82" s="233"/>
      <c r="Y82" s="233"/>
      <c r="Z82" s="234"/>
      <c r="AA82" s="236"/>
      <c r="AB82" s="236"/>
      <c r="AC82" s="236"/>
      <c r="AD82" s="236"/>
      <c r="AE82" s="236"/>
      <c r="AF82" s="236"/>
      <c r="AG82" s="236"/>
      <c r="AH82" s="237"/>
      <c r="AI82" s="237"/>
      <c r="AJ82" s="237"/>
      <c r="AK82" s="237"/>
      <c r="AL82" s="237"/>
      <c r="AM82" s="237"/>
      <c r="AN82" s="220" t="s">
        <v>75</v>
      </c>
      <c r="AO82" s="230"/>
      <c r="AP82" s="230"/>
      <c r="AQ82" s="230"/>
      <c r="AR82" s="230"/>
      <c r="AS82" s="231"/>
      <c r="AT82" s="235"/>
      <c r="AU82" s="235"/>
      <c r="AV82" s="235"/>
      <c r="AW82" s="235"/>
      <c r="AX82" s="235"/>
      <c r="AY82" s="235"/>
      <c r="AZ82" s="235"/>
      <c r="BA82" s="235"/>
      <c r="BB82" s="235"/>
      <c r="BC82" s="235"/>
      <c r="BD82" s="235"/>
      <c r="BE82" s="235"/>
      <c r="BF82" s="235"/>
      <c r="BG82" s="220"/>
      <c r="BH82" s="230"/>
      <c r="BI82" s="230"/>
      <c r="BJ82" s="230"/>
      <c r="BK82" s="230"/>
      <c r="BL82" s="231"/>
      <c r="BM82" s="237"/>
      <c r="BN82" s="237"/>
      <c r="BO82" s="237"/>
      <c r="BP82" s="237"/>
      <c r="BQ82" s="237"/>
      <c r="BR82" s="237"/>
      <c r="BS82" s="237"/>
      <c r="BT82" s="235"/>
      <c r="BU82" s="235"/>
      <c r="BV82" s="235"/>
      <c r="BW82" s="235"/>
      <c r="BX82" s="235"/>
      <c r="BY82" s="235"/>
    </row>
    <row r="83" spans="1:77" ht="28.5" hidden="1" customHeight="1">
      <c r="A83" s="223" t="s">
        <v>210</v>
      </c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9" t="s">
        <v>217</v>
      </c>
      <c r="S83" s="9" t="s">
        <v>211</v>
      </c>
      <c r="T83" s="10"/>
      <c r="U83" s="232">
        <f t="shared" ref="U83:U96" si="3">AA83</f>
        <v>0</v>
      </c>
      <c r="V83" s="233"/>
      <c r="W83" s="233"/>
      <c r="X83" s="233"/>
      <c r="Y83" s="233"/>
      <c r="Z83" s="234"/>
      <c r="AA83" s="236"/>
      <c r="AB83" s="236"/>
      <c r="AC83" s="236"/>
      <c r="AD83" s="236"/>
      <c r="AE83" s="236"/>
      <c r="AF83" s="236"/>
      <c r="AG83" s="236"/>
      <c r="AH83" s="237"/>
      <c r="AI83" s="237"/>
      <c r="AJ83" s="237"/>
      <c r="AK83" s="237"/>
      <c r="AL83" s="237"/>
      <c r="AM83" s="237"/>
      <c r="AN83" s="220" t="s">
        <v>75</v>
      </c>
      <c r="AO83" s="230"/>
      <c r="AP83" s="230"/>
      <c r="AQ83" s="230"/>
      <c r="AR83" s="230"/>
      <c r="AS83" s="231"/>
      <c r="AT83" s="235"/>
      <c r="AU83" s="235"/>
      <c r="AV83" s="235"/>
      <c r="AW83" s="235"/>
      <c r="AX83" s="235"/>
      <c r="AY83" s="235"/>
      <c r="AZ83" s="235"/>
      <c r="BA83" s="235"/>
      <c r="BB83" s="235"/>
      <c r="BC83" s="235"/>
      <c r="BD83" s="235"/>
      <c r="BE83" s="235"/>
      <c r="BF83" s="235"/>
      <c r="BG83" s="220"/>
      <c r="BH83" s="230"/>
      <c r="BI83" s="230"/>
      <c r="BJ83" s="230"/>
      <c r="BK83" s="230"/>
      <c r="BL83" s="231"/>
      <c r="BM83" s="237"/>
      <c r="BN83" s="237"/>
      <c r="BO83" s="237"/>
      <c r="BP83" s="237"/>
      <c r="BQ83" s="237"/>
      <c r="BR83" s="237"/>
      <c r="BS83" s="237"/>
      <c r="BT83" s="235"/>
      <c r="BU83" s="235"/>
      <c r="BV83" s="235"/>
      <c r="BW83" s="235"/>
      <c r="BX83" s="235"/>
      <c r="BY83" s="235"/>
    </row>
    <row r="84" spans="1:77" ht="14.25" customHeight="1">
      <c r="A84" s="223" t="s">
        <v>218</v>
      </c>
      <c r="B84" s="223"/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3"/>
      <c r="Q84" s="223"/>
      <c r="R84" s="9">
        <v>275</v>
      </c>
      <c r="S84" s="9" t="s">
        <v>212</v>
      </c>
      <c r="T84" s="68">
        <v>65000</v>
      </c>
      <c r="U84" s="232">
        <f t="shared" si="3"/>
        <v>60700</v>
      </c>
      <c r="V84" s="233"/>
      <c r="W84" s="233"/>
      <c r="X84" s="233"/>
      <c r="Y84" s="233"/>
      <c r="Z84" s="234"/>
      <c r="AA84" s="236">
        <v>60700</v>
      </c>
      <c r="AB84" s="236"/>
      <c r="AC84" s="236"/>
      <c r="AD84" s="236"/>
      <c r="AE84" s="236"/>
      <c r="AF84" s="236"/>
      <c r="AG84" s="236"/>
      <c r="AH84" s="237"/>
      <c r="AI84" s="237"/>
      <c r="AJ84" s="237"/>
      <c r="AK84" s="237"/>
      <c r="AL84" s="237"/>
      <c r="AM84" s="237"/>
      <c r="AN84" s="220" t="s">
        <v>75</v>
      </c>
      <c r="AO84" s="230"/>
      <c r="AP84" s="230"/>
      <c r="AQ84" s="230"/>
      <c r="AR84" s="230"/>
      <c r="AS84" s="231"/>
      <c r="AT84" s="235"/>
      <c r="AU84" s="235"/>
      <c r="AV84" s="235"/>
      <c r="AW84" s="235"/>
      <c r="AX84" s="235"/>
      <c r="AY84" s="235"/>
      <c r="AZ84" s="235"/>
      <c r="BA84" s="235"/>
      <c r="BB84" s="235"/>
      <c r="BC84" s="235"/>
      <c r="BD84" s="235"/>
      <c r="BE84" s="235"/>
      <c r="BF84" s="235"/>
      <c r="BG84" s="220"/>
      <c r="BH84" s="230"/>
      <c r="BI84" s="230"/>
      <c r="BJ84" s="230"/>
      <c r="BK84" s="230"/>
      <c r="BL84" s="231"/>
      <c r="BM84" s="237"/>
      <c r="BN84" s="237"/>
      <c r="BO84" s="237"/>
      <c r="BP84" s="237"/>
      <c r="BQ84" s="237"/>
      <c r="BR84" s="237"/>
      <c r="BS84" s="237"/>
      <c r="BT84" s="235"/>
      <c r="BU84" s="235"/>
      <c r="BV84" s="235"/>
      <c r="BW84" s="235"/>
      <c r="BX84" s="235"/>
      <c r="BY84" s="235"/>
    </row>
    <row r="85" spans="1:77" ht="14.25" customHeight="1">
      <c r="A85" s="223" t="s">
        <v>218</v>
      </c>
      <c r="B85" s="223"/>
      <c r="C85" s="223"/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R85" s="9" t="s">
        <v>219</v>
      </c>
      <c r="S85" s="9" t="s">
        <v>212</v>
      </c>
      <c r="T85" s="68">
        <v>65100</v>
      </c>
      <c r="U85" s="232">
        <f t="shared" si="3"/>
        <v>225000</v>
      </c>
      <c r="V85" s="233"/>
      <c r="W85" s="233"/>
      <c r="X85" s="233"/>
      <c r="Y85" s="233"/>
      <c r="Z85" s="234"/>
      <c r="AA85" s="236">
        <f>100000+125000</f>
        <v>225000</v>
      </c>
      <c r="AB85" s="236"/>
      <c r="AC85" s="236"/>
      <c r="AD85" s="236"/>
      <c r="AE85" s="236"/>
      <c r="AF85" s="236"/>
      <c r="AG85" s="236"/>
      <c r="AH85" s="237"/>
      <c r="AI85" s="237"/>
      <c r="AJ85" s="237"/>
      <c r="AK85" s="237"/>
      <c r="AL85" s="237"/>
      <c r="AM85" s="237"/>
      <c r="AN85" s="220" t="s">
        <v>75</v>
      </c>
      <c r="AO85" s="230"/>
      <c r="AP85" s="230"/>
      <c r="AQ85" s="230"/>
      <c r="AR85" s="230"/>
      <c r="AS85" s="231"/>
      <c r="AT85" s="235"/>
      <c r="AU85" s="235"/>
      <c r="AV85" s="235"/>
      <c r="AW85" s="235"/>
      <c r="AX85" s="235"/>
      <c r="AY85" s="235"/>
      <c r="AZ85" s="235"/>
      <c r="BA85" s="235"/>
      <c r="BB85" s="235"/>
      <c r="BC85" s="235"/>
      <c r="BD85" s="235"/>
      <c r="BE85" s="235"/>
      <c r="BF85" s="235"/>
      <c r="BG85" s="220"/>
      <c r="BH85" s="230"/>
      <c r="BI85" s="230"/>
      <c r="BJ85" s="230"/>
      <c r="BK85" s="230"/>
      <c r="BL85" s="231"/>
      <c r="BM85" s="237"/>
      <c r="BN85" s="237"/>
      <c r="BO85" s="237"/>
      <c r="BP85" s="237"/>
      <c r="BQ85" s="237"/>
      <c r="BR85" s="237"/>
      <c r="BS85" s="237"/>
      <c r="BT85" s="235"/>
      <c r="BU85" s="235"/>
      <c r="BV85" s="235"/>
      <c r="BW85" s="235"/>
      <c r="BX85" s="235"/>
      <c r="BY85" s="235"/>
    </row>
    <row r="86" spans="1:77" ht="14.25" customHeight="1">
      <c r="A86" s="223" t="s">
        <v>155</v>
      </c>
      <c r="B86" s="223"/>
      <c r="C86" s="223"/>
      <c r="D86" s="223"/>
      <c r="E86" s="223"/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9">
        <v>276</v>
      </c>
      <c r="S86" s="9" t="s">
        <v>213</v>
      </c>
      <c r="T86" s="68">
        <v>65000</v>
      </c>
      <c r="U86" s="232">
        <f t="shared" si="3"/>
        <v>40000</v>
      </c>
      <c r="V86" s="233"/>
      <c r="W86" s="233"/>
      <c r="X86" s="233"/>
      <c r="Y86" s="233"/>
      <c r="Z86" s="234"/>
      <c r="AA86" s="236">
        <v>40000</v>
      </c>
      <c r="AB86" s="236"/>
      <c r="AC86" s="236"/>
      <c r="AD86" s="236"/>
      <c r="AE86" s="236"/>
      <c r="AF86" s="236"/>
      <c r="AG86" s="236"/>
      <c r="AH86" s="237"/>
      <c r="AI86" s="237"/>
      <c r="AJ86" s="237"/>
      <c r="AK86" s="237"/>
      <c r="AL86" s="237"/>
      <c r="AM86" s="237"/>
      <c r="AN86" s="220" t="s">
        <v>75</v>
      </c>
      <c r="AO86" s="230"/>
      <c r="AP86" s="230"/>
      <c r="AQ86" s="230"/>
      <c r="AR86" s="230"/>
      <c r="AS86" s="231"/>
      <c r="AT86" s="235"/>
      <c r="AU86" s="235"/>
      <c r="AV86" s="235"/>
      <c r="AW86" s="235"/>
      <c r="AX86" s="235"/>
      <c r="AY86" s="235"/>
      <c r="AZ86" s="235"/>
      <c r="BA86" s="235"/>
      <c r="BB86" s="235"/>
      <c r="BC86" s="235"/>
      <c r="BD86" s="235"/>
      <c r="BE86" s="235"/>
      <c r="BF86" s="235"/>
      <c r="BG86" s="220"/>
      <c r="BH86" s="230"/>
      <c r="BI86" s="230"/>
      <c r="BJ86" s="230"/>
      <c r="BK86" s="230"/>
      <c r="BL86" s="231"/>
      <c r="BM86" s="237"/>
      <c r="BN86" s="237"/>
      <c r="BO86" s="237"/>
      <c r="BP86" s="237"/>
      <c r="BQ86" s="237"/>
      <c r="BR86" s="237"/>
      <c r="BS86" s="237"/>
      <c r="BT86" s="235"/>
      <c r="BU86" s="235"/>
      <c r="BV86" s="235"/>
      <c r="BW86" s="235"/>
      <c r="BX86" s="235"/>
      <c r="BY86" s="235"/>
    </row>
    <row r="87" spans="1:77" ht="14.25" customHeight="1">
      <c r="A87" s="223" t="s">
        <v>155</v>
      </c>
      <c r="B87" s="223"/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9" t="s">
        <v>221</v>
      </c>
      <c r="S87" s="9" t="s">
        <v>213</v>
      </c>
      <c r="T87" s="68">
        <v>65100</v>
      </c>
      <c r="U87" s="232">
        <f t="shared" si="3"/>
        <v>2000</v>
      </c>
      <c r="V87" s="233"/>
      <c r="W87" s="233"/>
      <c r="X87" s="233"/>
      <c r="Y87" s="233"/>
      <c r="Z87" s="234"/>
      <c r="AA87" s="236">
        <v>2000</v>
      </c>
      <c r="AB87" s="236"/>
      <c r="AC87" s="236"/>
      <c r="AD87" s="236"/>
      <c r="AE87" s="236"/>
      <c r="AF87" s="236"/>
      <c r="AG87" s="236"/>
      <c r="AH87" s="237"/>
      <c r="AI87" s="237"/>
      <c r="AJ87" s="237"/>
      <c r="AK87" s="237"/>
      <c r="AL87" s="237"/>
      <c r="AM87" s="237"/>
      <c r="AN87" s="220" t="s">
        <v>75</v>
      </c>
      <c r="AO87" s="230"/>
      <c r="AP87" s="230"/>
      <c r="AQ87" s="230"/>
      <c r="AR87" s="230"/>
      <c r="AS87" s="231"/>
      <c r="AT87" s="235"/>
      <c r="AU87" s="235"/>
      <c r="AV87" s="235"/>
      <c r="AW87" s="235"/>
      <c r="AX87" s="235"/>
      <c r="AY87" s="235"/>
      <c r="AZ87" s="235"/>
      <c r="BA87" s="235"/>
      <c r="BB87" s="235"/>
      <c r="BC87" s="235"/>
      <c r="BD87" s="235"/>
      <c r="BE87" s="235"/>
      <c r="BF87" s="235"/>
      <c r="BG87" s="220"/>
      <c r="BH87" s="230"/>
      <c r="BI87" s="230"/>
      <c r="BJ87" s="230"/>
      <c r="BK87" s="230"/>
      <c r="BL87" s="231"/>
      <c r="BM87" s="237"/>
      <c r="BN87" s="237"/>
      <c r="BO87" s="237"/>
      <c r="BP87" s="237"/>
      <c r="BQ87" s="237"/>
      <c r="BR87" s="237"/>
      <c r="BS87" s="237"/>
      <c r="BT87" s="235"/>
      <c r="BU87" s="235"/>
      <c r="BV87" s="235"/>
      <c r="BW87" s="235"/>
      <c r="BX87" s="235"/>
      <c r="BY87" s="235"/>
    </row>
    <row r="88" spans="1:77" ht="14.25" customHeight="1">
      <c r="A88" s="223" t="s">
        <v>222</v>
      </c>
      <c r="B88" s="223"/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223"/>
      <c r="R88" s="9">
        <v>277</v>
      </c>
      <c r="S88" s="9" t="s">
        <v>220</v>
      </c>
      <c r="T88" s="68">
        <v>65000</v>
      </c>
      <c r="U88" s="232">
        <f t="shared" si="3"/>
        <v>46780</v>
      </c>
      <c r="V88" s="233"/>
      <c r="W88" s="233"/>
      <c r="X88" s="233"/>
      <c r="Y88" s="233"/>
      <c r="Z88" s="234"/>
      <c r="AA88" s="236">
        <v>46780</v>
      </c>
      <c r="AB88" s="236"/>
      <c r="AC88" s="236"/>
      <c r="AD88" s="236"/>
      <c r="AE88" s="236"/>
      <c r="AF88" s="236"/>
      <c r="AG88" s="236"/>
      <c r="AH88" s="237"/>
      <c r="AI88" s="237"/>
      <c r="AJ88" s="237"/>
      <c r="AK88" s="237"/>
      <c r="AL88" s="237"/>
      <c r="AM88" s="237"/>
      <c r="AN88" s="220" t="s">
        <v>75</v>
      </c>
      <c r="AO88" s="230"/>
      <c r="AP88" s="230"/>
      <c r="AQ88" s="230"/>
      <c r="AR88" s="230"/>
      <c r="AS88" s="231"/>
      <c r="AT88" s="235"/>
      <c r="AU88" s="235"/>
      <c r="AV88" s="235"/>
      <c r="AW88" s="235"/>
      <c r="AX88" s="235"/>
      <c r="AY88" s="235"/>
      <c r="AZ88" s="235"/>
      <c r="BA88" s="235"/>
      <c r="BB88" s="235"/>
      <c r="BC88" s="235"/>
      <c r="BD88" s="235"/>
      <c r="BE88" s="235"/>
      <c r="BF88" s="235"/>
      <c r="BG88" s="220"/>
      <c r="BH88" s="230"/>
      <c r="BI88" s="230"/>
      <c r="BJ88" s="230"/>
      <c r="BK88" s="230"/>
      <c r="BL88" s="231"/>
      <c r="BM88" s="237"/>
      <c r="BN88" s="237"/>
      <c r="BO88" s="237"/>
      <c r="BP88" s="237"/>
      <c r="BQ88" s="237"/>
      <c r="BR88" s="237"/>
      <c r="BS88" s="237"/>
      <c r="BT88" s="235"/>
      <c r="BU88" s="235"/>
      <c r="BV88" s="235"/>
      <c r="BW88" s="235"/>
      <c r="BX88" s="235"/>
      <c r="BY88" s="235"/>
    </row>
    <row r="89" spans="1:77" ht="14.25" customHeight="1">
      <c r="A89" s="223" t="s">
        <v>222</v>
      </c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9" t="s">
        <v>223</v>
      </c>
      <c r="S89" s="9" t="s">
        <v>220</v>
      </c>
      <c r="T89" s="68">
        <v>65100</v>
      </c>
      <c r="U89" s="232">
        <f t="shared" si="3"/>
        <v>90000</v>
      </c>
      <c r="V89" s="233"/>
      <c r="W89" s="233"/>
      <c r="X89" s="233"/>
      <c r="Y89" s="233"/>
      <c r="Z89" s="234"/>
      <c r="AA89" s="236">
        <f>40000+50000</f>
        <v>90000</v>
      </c>
      <c r="AB89" s="236"/>
      <c r="AC89" s="236"/>
      <c r="AD89" s="236"/>
      <c r="AE89" s="236"/>
      <c r="AF89" s="236"/>
      <c r="AG89" s="236"/>
      <c r="AH89" s="237"/>
      <c r="AI89" s="237"/>
      <c r="AJ89" s="237"/>
      <c r="AK89" s="237"/>
      <c r="AL89" s="237"/>
      <c r="AM89" s="237"/>
      <c r="AN89" s="220" t="s">
        <v>75</v>
      </c>
      <c r="AO89" s="230"/>
      <c r="AP89" s="230"/>
      <c r="AQ89" s="230"/>
      <c r="AR89" s="230"/>
      <c r="AS89" s="231"/>
      <c r="AT89" s="235"/>
      <c r="AU89" s="235"/>
      <c r="AV89" s="235"/>
      <c r="AW89" s="235"/>
      <c r="AX89" s="235"/>
      <c r="AY89" s="235"/>
      <c r="AZ89" s="235"/>
      <c r="BA89" s="235"/>
      <c r="BB89" s="235"/>
      <c r="BC89" s="235"/>
      <c r="BD89" s="235"/>
      <c r="BE89" s="235"/>
      <c r="BF89" s="235"/>
      <c r="BG89" s="220"/>
      <c r="BH89" s="230"/>
      <c r="BI89" s="230"/>
      <c r="BJ89" s="230"/>
      <c r="BK89" s="230"/>
      <c r="BL89" s="231"/>
      <c r="BM89" s="237"/>
      <c r="BN89" s="237"/>
      <c r="BO89" s="237"/>
      <c r="BP89" s="237"/>
      <c r="BQ89" s="237"/>
      <c r="BR89" s="237"/>
      <c r="BS89" s="237"/>
      <c r="BT89" s="235"/>
      <c r="BU89" s="235"/>
      <c r="BV89" s="235"/>
      <c r="BW89" s="235"/>
      <c r="BX89" s="235"/>
      <c r="BY89" s="235"/>
    </row>
    <row r="90" spans="1:77" ht="14.25" customHeight="1">
      <c r="A90" s="223" t="s">
        <v>115</v>
      </c>
      <c r="B90" s="223"/>
      <c r="C90" s="223"/>
      <c r="D90" s="223"/>
      <c r="E90" s="223"/>
      <c r="F90" s="223"/>
      <c r="G90" s="223"/>
      <c r="H90" s="223"/>
      <c r="I90" s="223"/>
      <c r="J90" s="223"/>
      <c r="K90" s="223"/>
      <c r="L90" s="223"/>
      <c r="M90" s="223"/>
      <c r="N90" s="223"/>
      <c r="O90" s="223"/>
      <c r="P90" s="223"/>
      <c r="Q90" s="223"/>
      <c r="R90" s="9">
        <v>278</v>
      </c>
      <c r="S90" s="9" t="s">
        <v>281</v>
      </c>
      <c r="T90" s="68">
        <v>65100</v>
      </c>
      <c r="U90" s="232">
        <f t="shared" si="3"/>
        <v>106432</v>
      </c>
      <c r="V90" s="233"/>
      <c r="W90" s="233"/>
      <c r="X90" s="233"/>
      <c r="Y90" s="233"/>
      <c r="Z90" s="234"/>
      <c r="AA90" s="236">
        <v>106432</v>
      </c>
      <c r="AB90" s="236"/>
      <c r="AC90" s="236"/>
      <c r="AD90" s="236"/>
      <c r="AE90" s="236"/>
      <c r="AF90" s="236"/>
      <c r="AG90" s="236"/>
      <c r="AH90" s="237"/>
      <c r="AI90" s="237"/>
      <c r="AJ90" s="237"/>
      <c r="AK90" s="237"/>
      <c r="AL90" s="237"/>
      <c r="AM90" s="237"/>
      <c r="AN90" s="220" t="s">
        <v>75</v>
      </c>
      <c r="AO90" s="230"/>
      <c r="AP90" s="230"/>
      <c r="AQ90" s="230"/>
      <c r="AR90" s="230"/>
      <c r="AS90" s="231"/>
      <c r="AT90" s="235"/>
      <c r="AU90" s="235"/>
      <c r="AV90" s="235"/>
      <c r="AW90" s="235"/>
      <c r="AX90" s="235"/>
      <c r="AY90" s="235"/>
      <c r="AZ90" s="235"/>
      <c r="BA90" s="235"/>
      <c r="BB90" s="235"/>
      <c r="BC90" s="235"/>
      <c r="BD90" s="235"/>
      <c r="BE90" s="235"/>
      <c r="BF90" s="235"/>
      <c r="BG90" s="220"/>
      <c r="BH90" s="230"/>
      <c r="BI90" s="230"/>
      <c r="BJ90" s="230"/>
      <c r="BK90" s="230"/>
      <c r="BL90" s="231"/>
      <c r="BM90" s="237"/>
      <c r="BN90" s="237"/>
      <c r="BO90" s="237"/>
      <c r="BP90" s="237"/>
      <c r="BQ90" s="237"/>
      <c r="BR90" s="237"/>
      <c r="BS90" s="237"/>
      <c r="BT90" s="235"/>
      <c r="BU90" s="235"/>
      <c r="BV90" s="235"/>
      <c r="BW90" s="235"/>
      <c r="BX90" s="235"/>
      <c r="BY90" s="235"/>
    </row>
    <row r="91" spans="1:77" ht="14.25" customHeight="1">
      <c r="A91" s="223" t="s">
        <v>115</v>
      </c>
      <c r="B91" s="223"/>
      <c r="C91" s="223"/>
      <c r="D91" s="223"/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9" t="s">
        <v>224</v>
      </c>
      <c r="S91" s="9" t="s">
        <v>225</v>
      </c>
      <c r="T91" s="68">
        <v>65000</v>
      </c>
      <c r="U91" s="232">
        <f t="shared" si="3"/>
        <v>0</v>
      </c>
      <c r="V91" s="233"/>
      <c r="W91" s="233"/>
      <c r="X91" s="233"/>
      <c r="Y91" s="233"/>
      <c r="Z91" s="234"/>
      <c r="AA91" s="236"/>
      <c r="AB91" s="236"/>
      <c r="AC91" s="236"/>
      <c r="AD91" s="236"/>
      <c r="AE91" s="236"/>
      <c r="AF91" s="236"/>
      <c r="AG91" s="236"/>
      <c r="AH91" s="237"/>
      <c r="AI91" s="237"/>
      <c r="AJ91" s="237"/>
      <c r="AK91" s="237"/>
      <c r="AL91" s="237"/>
      <c r="AM91" s="237"/>
      <c r="AN91" s="220" t="s">
        <v>75</v>
      </c>
      <c r="AO91" s="230"/>
      <c r="AP91" s="230"/>
      <c r="AQ91" s="230"/>
      <c r="AR91" s="230"/>
      <c r="AS91" s="231"/>
      <c r="AT91" s="235"/>
      <c r="AU91" s="235"/>
      <c r="AV91" s="235"/>
      <c r="AW91" s="235"/>
      <c r="AX91" s="235"/>
      <c r="AY91" s="235"/>
      <c r="AZ91" s="235"/>
      <c r="BA91" s="235"/>
      <c r="BB91" s="235"/>
      <c r="BC91" s="235"/>
      <c r="BD91" s="235"/>
      <c r="BE91" s="235"/>
      <c r="BF91" s="235"/>
      <c r="BG91" s="220"/>
      <c r="BH91" s="230"/>
      <c r="BI91" s="230"/>
      <c r="BJ91" s="230"/>
      <c r="BK91" s="230"/>
      <c r="BL91" s="231"/>
      <c r="BM91" s="237"/>
      <c r="BN91" s="237"/>
      <c r="BO91" s="237"/>
      <c r="BP91" s="237"/>
      <c r="BQ91" s="237"/>
      <c r="BR91" s="237"/>
      <c r="BS91" s="237"/>
      <c r="BT91" s="235"/>
      <c r="BU91" s="235"/>
      <c r="BV91" s="235"/>
      <c r="BW91" s="235"/>
      <c r="BX91" s="235"/>
      <c r="BY91" s="235"/>
    </row>
    <row r="92" spans="1:77" ht="14.25" customHeight="1">
      <c r="A92" s="223" t="s">
        <v>115</v>
      </c>
      <c r="B92" s="223"/>
      <c r="C92" s="223"/>
      <c r="D92" s="223"/>
      <c r="E92" s="223"/>
      <c r="F92" s="223"/>
      <c r="G92" s="223"/>
      <c r="H92" s="223"/>
      <c r="I92" s="223"/>
      <c r="J92" s="223"/>
      <c r="K92" s="223"/>
      <c r="L92" s="223"/>
      <c r="M92" s="223"/>
      <c r="N92" s="223"/>
      <c r="O92" s="223"/>
      <c r="P92" s="223"/>
      <c r="Q92" s="223"/>
      <c r="R92" s="9" t="s">
        <v>226</v>
      </c>
      <c r="S92" s="9" t="s">
        <v>225</v>
      </c>
      <c r="T92" s="68"/>
      <c r="U92" s="232">
        <f t="shared" si="3"/>
        <v>0</v>
      </c>
      <c r="V92" s="233"/>
      <c r="W92" s="233"/>
      <c r="X92" s="233"/>
      <c r="Y92" s="233"/>
      <c r="Z92" s="234"/>
      <c r="AA92" s="236"/>
      <c r="AB92" s="236"/>
      <c r="AC92" s="236"/>
      <c r="AD92" s="236"/>
      <c r="AE92" s="236"/>
      <c r="AF92" s="236"/>
      <c r="AG92" s="236"/>
      <c r="AH92" s="237"/>
      <c r="AI92" s="237"/>
      <c r="AJ92" s="237"/>
      <c r="AK92" s="237"/>
      <c r="AL92" s="237"/>
      <c r="AM92" s="237"/>
      <c r="AN92" s="220" t="s">
        <v>75</v>
      </c>
      <c r="AO92" s="230"/>
      <c r="AP92" s="230"/>
      <c r="AQ92" s="230"/>
      <c r="AR92" s="230"/>
      <c r="AS92" s="231"/>
      <c r="AT92" s="235"/>
      <c r="AU92" s="235"/>
      <c r="AV92" s="235"/>
      <c r="AW92" s="235"/>
      <c r="AX92" s="235"/>
      <c r="AY92" s="235"/>
      <c r="AZ92" s="235"/>
      <c r="BA92" s="235"/>
      <c r="BB92" s="235"/>
      <c r="BC92" s="235"/>
      <c r="BD92" s="235"/>
      <c r="BE92" s="235"/>
      <c r="BF92" s="235"/>
      <c r="BG92" s="220"/>
      <c r="BH92" s="230"/>
      <c r="BI92" s="230"/>
      <c r="BJ92" s="230"/>
      <c r="BK92" s="230"/>
      <c r="BL92" s="231"/>
      <c r="BM92" s="237"/>
      <c r="BN92" s="237"/>
      <c r="BO92" s="237"/>
      <c r="BP92" s="237"/>
      <c r="BQ92" s="237"/>
      <c r="BR92" s="237"/>
      <c r="BS92" s="237"/>
      <c r="BT92" s="235"/>
      <c r="BU92" s="235"/>
      <c r="BV92" s="235"/>
      <c r="BW92" s="235"/>
      <c r="BX92" s="235"/>
      <c r="BY92" s="235"/>
    </row>
    <row r="93" spans="1:77" ht="26.25" customHeight="1">
      <c r="A93" s="223" t="s">
        <v>116</v>
      </c>
      <c r="B93" s="223"/>
      <c r="C93" s="223"/>
      <c r="D93" s="223"/>
      <c r="E93" s="223"/>
      <c r="F93" s="223"/>
      <c r="G93" s="223"/>
      <c r="H93" s="223"/>
      <c r="I93" s="223"/>
      <c r="J93" s="223"/>
      <c r="K93" s="223"/>
      <c r="L93" s="223"/>
      <c r="M93" s="223"/>
      <c r="N93" s="223"/>
      <c r="O93" s="223"/>
      <c r="P93" s="223"/>
      <c r="Q93" s="223"/>
      <c r="R93" s="9">
        <v>500</v>
      </c>
      <c r="S93" s="9" t="s">
        <v>75</v>
      </c>
      <c r="T93" s="7" t="s">
        <v>75</v>
      </c>
      <c r="U93" s="232">
        <f t="shared" si="3"/>
        <v>0</v>
      </c>
      <c r="V93" s="233"/>
      <c r="W93" s="233"/>
      <c r="X93" s="233"/>
      <c r="Y93" s="233"/>
      <c r="Z93" s="234"/>
      <c r="AA93" s="236"/>
      <c r="AB93" s="236"/>
      <c r="AC93" s="236"/>
      <c r="AD93" s="236"/>
      <c r="AE93" s="236"/>
      <c r="AF93" s="236"/>
      <c r="AG93" s="236"/>
      <c r="AH93" s="237"/>
      <c r="AI93" s="237"/>
      <c r="AJ93" s="237"/>
      <c r="AK93" s="237"/>
      <c r="AL93" s="237"/>
      <c r="AM93" s="237"/>
      <c r="AN93" s="220"/>
      <c r="AO93" s="230"/>
      <c r="AP93" s="230"/>
      <c r="AQ93" s="230"/>
      <c r="AR93" s="230"/>
      <c r="AS93" s="231"/>
      <c r="AT93" s="235"/>
      <c r="AU93" s="235"/>
      <c r="AV93" s="235"/>
      <c r="AW93" s="235"/>
      <c r="AX93" s="235"/>
      <c r="AY93" s="235"/>
      <c r="AZ93" s="235"/>
      <c r="BA93" s="235"/>
      <c r="BB93" s="235"/>
      <c r="BC93" s="235"/>
      <c r="BD93" s="235"/>
      <c r="BE93" s="235"/>
      <c r="BF93" s="235"/>
      <c r="BG93" s="220"/>
      <c r="BH93" s="230"/>
      <c r="BI93" s="230"/>
      <c r="BJ93" s="230"/>
      <c r="BK93" s="230"/>
      <c r="BL93" s="231"/>
      <c r="BM93" s="237"/>
      <c r="BN93" s="237"/>
      <c r="BO93" s="237"/>
      <c r="BP93" s="237"/>
      <c r="BQ93" s="237"/>
      <c r="BR93" s="237"/>
      <c r="BS93" s="237"/>
      <c r="BT93" s="235"/>
      <c r="BU93" s="235"/>
      <c r="BV93" s="235"/>
      <c r="BW93" s="235"/>
      <c r="BX93" s="235"/>
      <c r="BY93" s="235"/>
    </row>
    <row r="94" spans="1:77" ht="15" customHeight="1">
      <c r="A94" s="223" t="s">
        <v>117</v>
      </c>
      <c r="B94" s="223"/>
      <c r="C94" s="223"/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9" t="s">
        <v>118</v>
      </c>
      <c r="S94" s="9" t="s">
        <v>75</v>
      </c>
      <c r="T94" s="7" t="s">
        <v>75</v>
      </c>
      <c r="U94" s="232">
        <f t="shared" si="3"/>
        <v>0</v>
      </c>
      <c r="V94" s="233"/>
      <c r="W94" s="233"/>
      <c r="X94" s="233"/>
      <c r="Y94" s="233"/>
      <c r="Z94" s="234"/>
      <c r="AA94" s="236"/>
      <c r="AB94" s="236"/>
      <c r="AC94" s="236"/>
      <c r="AD94" s="236"/>
      <c r="AE94" s="236"/>
      <c r="AF94" s="236"/>
      <c r="AG94" s="236"/>
      <c r="AH94" s="237"/>
      <c r="AI94" s="237"/>
      <c r="AJ94" s="237"/>
      <c r="AK94" s="237"/>
      <c r="AL94" s="237"/>
      <c r="AM94" s="237"/>
      <c r="AN94" s="220"/>
      <c r="AO94" s="230"/>
      <c r="AP94" s="230"/>
      <c r="AQ94" s="230"/>
      <c r="AR94" s="230"/>
      <c r="AS94" s="231"/>
      <c r="AT94" s="235"/>
      <c r="AU94" s="235"/>
      <c r="AV94" s="235"/>
      <c r="AW94" s="235"/>
      <c r="AX94" s="235"/>
      <c r="AY94" s="235"/>
      <c r="AZ94" s="235"/>
      <c r="BA94" s="235"/>
      <c r="BB94" s="235"/>
      <c r="BC94" s="235"/>
      <c r="BD94" s="235"/>
      <c r="BE94" s="235"/>
      <c r="BF94" s="235"/>
      <c r="BG94" s="220"/>
      <c r="BH94" s="230"/>
      <c r="BI94" s="230"/>
      <c r="BJ94" s="230"/>
      <c r="BK94" s="230"/>
      <c r="BL94" s="231"/>
      <c r="BM94" s="237"/>
      <c r="BN94" s="237"/>
      <c r="BO94" s="237"/>
      <c r="BP94" s="237"/>
      <c r="BQ94" s="237"/>
      <c r="BR94" s="237"/>
      <c r="BS94" s="237"/>
      <c r="BT94" s="235"/>
      <c r="BU94" s="235"/>
      <c r="BV94" s="235"/>
      <c r="BW94" s="235"/>
      <c r="BX94" s="235"/>
      <c r="BY94" s="235"/>
    </row>
    <row r="95" spans="1:77" ht="15" customHeight="1">
      <c r="A95" s="223" t="s">
        <v>119</v>
      </c>
      <c r="B95" s="223"/>
      <c r="C95" s="223"/>
      <c r="D95" s="223"/>
      <c r="E95" s="223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9" t="s">
        <v>120</v>
      </c>
      <c r="S95" s="9" t="s">
        <v>75</v>
      </c>
      <c r="T95" s="7" t="s">
        <v>75</v>
      </c>
      <c r="U95" s="232">
        <f t="shared" si="3"/>
        <v>0</v>
      </c>
      <c r="V95" s="233"/>
      <c r="W95" s="233"/>
      <c r="X95" s="233"/>
      <c r="Y95" s="233"/>
      <c r="Z95" s="234"/>
      <c r="AA95" s="236"/>
      <c r="AB95" s="236"/>
      <c r="AC95" s="236"/>
      <c r="AD95" s="236"/>
      <c r="AE95" s="236"/>
      <c r="AF95" s="236"/>
      <c r="AG95" s="236"/>
      <c r="AH95" s="237"/>
      <c r="AI95" s="237"/>
      <c r="AJ95" s="237"/>
      <c r="AK95" s="237"/>
      <c r="AL95" s="237"/>
      <c r="AM95" s="237"/>
      <c r="AN95" s="220"/>
      <c r="AO95" s="230"/>
      <c r="AP95" s="230"/>
      <c r="AQ95" s="230"/>
      <c r="AR95" s="230"/>
      <c r="AS95" s="231"/>
      <c r="AT95" s="235"/>
      <c r="AU95" s="235"/>
      <c r="AV95" s="235"/>
      <c r="AW95" s="235"/>
      <c r="AX95" s="235"/>
      <c r="AY95" s="235"/>
      <c r="AZ95" s="235"/>
      <c r="BA95" s="235"/>
      <c r="BB95" s="235"/>
      <c r="BC95" s="235"/>
      <c r="BD95" s="235"/>
      <c r="BE95" s="235"/>
      <c r="BF95" s="235"/>
      <c r="BG95" s="220"/>
      <c r="BH95" s="230"/>
      <c r="BI95" s="230"/>
      <c r="BJ95" s="230"/>
      <c r="BK95" s="230"/>
      <c r="BL95" s="231"/>
      <c r="BM95" s="237"/>
      <c r="BN95" s="237"/>
      <c r="BO95" s="237"/>
      <c r="BP95" s="237"/>
      <c r="BQ95" s="237"/>
      <c r="BR95" s="237"/>
      <c r="BS95" s="237"/>
      <c r="BT95" s="235"/>
      <c r="BU95" s="235"/>
      <c r="BV95" s="235"/>
      <c r="BW95" s="235"/>
      <c r="BX95" s="235"/>
      <c r="BY95" s="235"/>
    </row>
    <row r="96" spans="1:77" ht="27" customHeight="1">
      <c r="A96" s="223" t="s">
        <v>121</v>
      </c>
      <c r="B96" s="223"/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9">
        <v>600</v>
      </c>
      <c r="S96" s="9" t="s">
        <v>75</v>
      </c>
      <c r="T96" s="7" t="s">
        <v>75</v>
      </c>
      <c r="U96" s="232">
        <f t="shared" si="3"/>
        <v>0</v>
      </c>
      <c r="V96" s="233"/>
      <c r="W96" s="233"/>
      <c r="X96" s="233"/>
      <c r="Y96" s="233"/>
      <c r="Z96" s="234"/>
      <c r="AA96" s="236"/>
      <c r="AB96" s="236"/>
      <c r="AC96" s="236"/>
      <c r="AD96" s="236"/>
      <c r="AE96" s="236"/>
      <c r="AF96" s="236"/>
      <c r="AG96" s="236"/>
      <c r="AH96" s="237"/>
      <c r="AI96" s="237"/>
      <c r="AJ96" s="237"/>
      <c r="AK96" s="237"/>
      <c r="AL96" s="237"/>
      <c r="AM96" s="237"/>
      <c r="AN96" s="220"/>
      <c r="AO96" s="230"/>
      <c r="AP96" s="230"/>
      <c r="AQ96" s="230"/>
      <c r="AR96" s="230"/>
      <c r="AS96" s="231"/>
      <c r="AT96" s="235"/>
      <c r="AU96" s="235"/>
      <c r="AV96" s="235"/>
      <c r="AW96" s="235"/>
      <c r="AX96" s="235"/>
      <c r="AY96" s="235"/>
      <c r="AZ96" s="235"/>
      <c r="BA96" s="235"/>
      <c r="BB96" s="235"/>
      <c r="BC96" s="235"/>
      <c r="BD96" s="235"/>
      <c r="BE96" s="235"/>
      <c r="BF96" s="235"/>
      <c r="BG96" s="220"/>
      <c r="BH96" s="230"/>
      <c r="BI96" s="230"/>
      <c r="BJ96" s="230"/>
      <c r="BK96" s="230"/>
      <c r="BL96" s="231"/>
      <c r="BM96" s="237"/>
      <c r="BN96" s="237"/>
      <c r="BO96" s="237"/>
      <c r="BP96" s="237"/>
      <c r="BQ96" s="237"/>
      <c r="BR96" s="237"/>
      <c r="BS96" s="237"/>
      <c r="BT96" s="235"/>
      <c r="BU96" s="235"/>
      <c r="BV96" s="235"/>
      <c r="BW96" s="235"/>
      <c r="BX96" s="235"/>
      <c r="BY96" s="235"/>
    </row>
    <row r="97" spans="1:67" ht="16.5" customHeight="1">
      <c r="A97" s="304"/>
      <c r="B97" s="304"/>
      <c r="C97" s="304"/>
      <c r="D97" s="304"/>
      <c r="E97" s="304"/>
      <c r="F97" s="304"/>
      <c r="G97" s="304"/>
      <c r="H97" s="304"/>
      <c r="I97" s="304"/>
      <c r="J97" s="304"/>
      <c r="K97" s="304"/>
      <c r="L97" s="304"/>
      <c r="M97" s="304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304"/>
      <c r="Z97" s="304"/>
      <c r="AA97" s="304"/>
      <c r="AB97" s="304"/>
      <c r="AC97" s="304"/>
      <c r="AD97" s="304"/>
      <c r="AE97" s="304"/>
      <c r="AF97" s="304"/>
      <c r="AG97" s="304"/>
      <c r="AH97" s="304"/>
      <c r="AI97" s="304"/>
      <c r="AJ97" s="304"/>
      <c r="AK97" s="304"/>
      <c r="AL97" s="304"/>
      <c r="AM97" s="304"/>
      <c r="AN97" s="304"/>
      <c r="AO97" s="304"/>
      <c r="AP97" s="304"/>
      <c r="AQ97" s="304"/>
      <c r="AR97" s="304"/>
      <c r="AS97" s="304"/>
      <c r="AT97" s="304"/>
      <c r="AU97" s="304"/>
      <c r="AV97" s="304"/>
      <c r="AW97" s="304"/>
      <c r="AX97" s="304"/>
      <c r="AY97" s="304"/>
      <c r="AZ97" s="304"/>
      <c r="BA97" s="304"/>
      <c r="BB97" s="304"/>
      <c r="BC97" s="304"/>
      <c r="BD97" s="304"/>
      <c r="BE97" s="304"/>
      <c r="BF97" s="304"/>
      <c r="BG97" s="304"/>
      <c r="BH97" s="304"/>
      <c r="BI97" s="304"/>
      <c r="BJ97" s="304"/>
      <c r="BK97" s="304"/>
      <c r="BL97" s="304"/>
      <c r="BM97" s="304"/>
      <c r="BN97" s="304"/>
      <c r="BO97" s="304"/>
    </row>
  </sheetData>
  <sheetProtection selectLockedCells="1" selectUnlockedCells="1"/>
  <mergeCells count="906">
    <mergeCell ref="A97:BO97"/>
    <mergeCell ref="BA95:BF95"/>
    <mergeCell ref="BG95:BL95"/>
    <mergeCell ref="BM95:BS95"/>
    <mergeCell ref="BT95:BY95"/>
    <mergeCell ref="A96:Q96"/>
    <mergeCell ref="U96:Z96"/>
    <mergeCell ref="AA96:AG96"/>
    <mergeCell ref="AH96:AM96"/>
    <mergeCell ref="AN96:AS96"/>
    <mergeCell ref="AT96:AZ96"/>
    <mergeCell ref="BT94:BY94"/>
    <mergeCell ref="A95:Q95"/>
    <mergeCell ref="U95:Z95"/>
    <mergeCell ref="AA95:AG95"/>
    <mergeCell ref="AH95:AM95"/>
    <mergeCell ref="AN95:AS95"/>
    <mergeCell ref="AT95:AZ95"/>
    <mergeCell ref="BA96:BF96"/>
    <mergeCell ref="BG96:BL96"/>
    <mergeCell ref="BM96:BS96"/>
    <mergeCell ref="BT96:BY96"/>
    <mergeCell ref="A94:Q94"/>
    <mergeCell ref="U94:Z94"/>
    <mergeCell ref="AA94:AG94"/>
    <mergeCell ref="AH94:AM94"/>
    <mergeCell ref="AN94:AS94"/>
    <mergeCell ref="AT94:AZ94"/>
    <mergeCell ref="BA94:BF94"/>
    <mergeCell ref="BG94:BL94"/>
    <mergeCell ref="BM94:BS94"/>
    <mergeCell ref="BT92:BY92"/>
    <mergeCell ref="A93:Q93"/>
    <mergeCell ref="U93:Z93"/>
    <mergeCell ref="AA93:AG93"/>
    <mergeCell ref="AH93:AM93"/>
    <mergeCell ref="AN93:AS93"/>
    <mergeCell ref="AT93:AZ93"/>
    <mergeCell ref="BA93:BF93"/>
    <mergeCell ref="BG93:BL93"/>
    <mergeCell ref="BM93:BS93"/>
    <mergeCell ref="BT93:BY93"/>
    <mergeCell ref="A92:Q92"/>
    <mergeCell ref="U92:Z92"/>
    <mergeCell ref="AA92:AG92"/>
    <mergeCell ref="AH92:AM92"/>
    <mergeCell ref="AN92:AS92"/>
    <mergeCell ref="AT92:AZ92"/>
    <mergeCell ref="BA92:BF92"/>
    <mergeCell ref="BG92:BL92"/>
    <mergeCell ref="BM92:BS92"/>
    <mergeCell ref="BT90:BY90"/>
    <mergeCell ref="A91:Q91"/>
    <mergeCell ref="U91:Z91"/>
    <mergeCell ref="AA91:AG91"/>
    <mergeCell ref="AH91:AM91"/>
    <mergeCell ref="AN91:AS91"/>
    <mergeCell ref="AT91:AZ91"/>
    <mergeCell ref="BA91:BF91"/>
    <mergeCell ref="BG91:BL91"/>
    <mergeCell ref="BM91:BS91"/>
    <mergeCell ref="BT91:BY91"/>
    <mergeCell ref="A90:Q90"/>
    <mergeCell ref="U90:Z90"/>
    <mergeCell ref="AA90:AG90"/>
    <mergeCell ref="AH90:AM90"/>
    <mergeCell ref="AN90:AS90"/>
    <mergeCell ref="AT90:AZ90"/>
    <mergeCell ref="BA90:BF90"/>
    <mergeCell ref="BG90:BL90"/>
    <mergeCell ref="BM90:BS90"/>
    <mergeCell ref="BT88:BY88"/>
    <mergeCell ref="A89:Q89"/>
    <mergeCell ref="U89:Z89"/>
    <mergeCell ref="AA89:AG89"/>
    <mergeCell ref="AH89:AM89"/>
    <mergeCell ref="AN89:AS89"/>
    <mergeCell ref="AT89:AZ89"/>
    <mergeCell ref="BA89:BF89"/>
    <mergeCell ref="BG89:BL89"/>
    <mergeCell ref="BM89:BS89"/>
    <mergeCell ref="BT89:BY89"/>
    <mergeCell ref="A88:Q88"/>
    <mergeCell ref="U88:Z88"/>
    <mergeCell ref="AA88:AG88"/>
    <mergeCell ref="AH88:AM88"/>
    <mergeCell ref="AN88:AS88"/>
    <mergeCell ref="AT88:AZ88"/>
    <mergeCell ref="BA88:BF88"/>
    <mergeCell ref="BG88:BL88"/>
    <mergeCell ref="BM88:BS88"/>
    <mergeCell ref="BT86:BY86"/>
    <mergeCell ref="A87:Q87"/>
    <mergeCell ref="U87:Z87"/>
    <mergeCell ref="AA87:AG87"/>
    <mergeCell ref="AH87:AM87"/>
    <mergeCell ref="AN87:AS87"/>
    <mergeCell ref="AT87:AZ87"/>
    <mergeCell ref="BA87:BF87"/>
    <mergeCell ref="BG87:BL87"/>
    <mergeCell ref="BM87:BS87"/>
    <mergeCell ref="BT87:BY87"/>
    <mergeCell ref="A86:Q86"/>
    <mergeCell ref="U86:Z86"/>
    <mergeCell ref="AA86:AG86"/>
    <mergeCell ref="AH86:AM86"/>
    <mergeCell ref="AN86:AS86"/>
    <mergeCell ref="AT86:AZ86"/>
    <mergeCell ref="BA86:BF86"/>
    <mergeCell ref="BG86:BL86"/>
    <mergeCell ref="BM86:BS86"/>
    <mergeCell ref="BT84:BY84"/>
    <mergeCell ref="A85:Q85"/>
    <mergeCell ref="U85:Z85"/>
    <mergeCell ref="AA85:AG85"/>
    <mergeCell ref="AH85:AM85"/>
    <mergeCell ref="AN85:AS85"/>
    <mergeCell ref="AT85:AZ85"/>
    <mergeCell ref="BA85:BF85"/>
    <mergeCell ref="BG85:BL85"/>
    <mergeCell ref="BM85:BS85"/>
    <mergeCell ref="BT85:BY85"/>
    <mergeCell ref="A84:Q84"/>
    <mergeCell ref="U84:Z84"/>
    <mergeCell ref="AA84:AG84"/>
    <mergeCell ref="AH84:AM84"/>
    <mergeCell ref="AN84:AS84"/>
    <mergeCell ref="AT84:AZ84"/>
    <mergeCell ref="BA84:BF84"/>
    <mergeCell ref="BG84:BL84"/>
    <mergeCell ref="BM84:BS84"/>
    <mergeCell ref="BT82:BY82"/>
    <mergeCell ref="A83:Q83"/>
    <mergeCell ref="U83:Z83"/>
    <mergeCell ref="AA83:AG83"/>
    <mergeCell ref="AH83:AM83"/>
    <mergeCell ref="AN83:AS83"/>
    <mergeCell ref="AT83:AZ83"/>
    <mergeCell ref="BA83:BF83"/>
    <mergeCell ref="BG83:BL83"/>
    <mergeCell ref="BM83:BS83"/>
    <mergeCell ref="BT83:BY83"/>
    <mergeCell ref="A82:Q82"/>
    <mergeCell ref="U82:Z82"/>
    <mergeCell ref="AA82:AG82"/>
    <mergeCell ref="AH82:AM82"/>
    <mergeCell ref="AN82:AS82"/>
    <mergeCell ref="AT82:AZ82"/>
    <mergeCell ref="BA82:BF82"/>
    <mergeCell ref="BG82:BL82"/>
    <mergeCell ref="BM82:BS82"/>
    <mergeCell ref="BT80:BY80"/>
    <mergeCell ref="A81:Q81"/>
    <mergeCell ref="U81:Z81"/>
    <mergeCell ref="AA81:AG81"/>
    <mergeCell ref="AH81:AM81"/>
    <mergeCell ref="AN81:AS81"/>
    <mergeCell ref="AT81:AZ81"/>
    <mergeCell ref="BA81:BF81"/>
    <mergeCell ref="BG81:BL81"/>
    <mergeCell ref="BM81:BS81"/>
    <mergeCell ref="BT81:BY81"/>
    <mergeCell ref="A80:Q80"/>
    <mergeCell ref="U80:Z80"/>
    <mergeCell ref="AA80:AG80"/>
    <mergeCell ref="AH80:AM80"/>
    <mergeCell ref="AN80:AS80"/>
    <mergeCell ref="AT80:AZ80"/>
    <mergeCell ref="BA80:BF80"/>
    <mergeCell ref="BG80:BL80"/>
    <mergeCell ref="BM80:BS80"/>
    <mergeCell ref="BT78:BY78"/>
    <mergeCell ref="A79:Q79"/>
    <mergeCell ref="U79:Z79"/>
    <mergeCell ref="AA79:AG79"/>
    <mergeCell ref="AH79:AM79"/>
    <mergeCell ref="AN79:AS79"/>
    <mergeCell ref="AT79:AZ79"/>
    <mergeCell ref="BA79:BF79"/>
    <mergeCell ref="BG79:BL79"/>
    <mergeCell ref="BM79:BS79"/>
    <mergeCell ref="BT79:BY79"/>
    <mergeCell ref="A78:Q78"/>
    <mergeCell ref="U78:Z78"/>
    <mergeCell ref="AA78:AG78"/>
    <mergeCell ref="AH78:AM78"/>
    <mergeCell ref="AN78:AS78"/>
    <mergeCell ref="AT78:AZ78"/>
    <mergeCell ref="BA78:BF78"/>
    <mergeCell ref="BG78:BL78"/>
    <mergeCell ref="BM78:BS78"/>
    <mergeCell ref="BT76:BY76"/>
    <mergeCell ref="A77:Q77"/>
    <mergeCell ref="U77:Z77"/>
    <mergeCell ref="AA77:AG77"/>
    <mergeCell ref="AH77:AM77"/>
    <mergeCell ref="AN77:AS77"/>
    <mergeCell ref="AT77:AZ77"/>
    <mergeCell ref="BA77:BF77"/>
    <mergeCell ref="BG77:BL77"/>
    <mergeCell ref="BM77:BS77"/>
    <mergeCell ref="BT77:BY77"/>
    <mergeCell ref="A76:Q76"/>
    <mergeCell ref="U76:Z76"/>
    <mergeCell ref="AA76:AG76"/>
    <mergeCell ref="AH76:AM76"/>
    <mergeCell ref="AN76:AS76"/>
    <mergeCell ref="AT76:AZ76"/>
    <mergeCell ref="BA76:BF76"/>
    <mergeCell ref="BG76:BL76"/>
    <mergeCell ref="BM76:BS76"/>
    <mergeCell ref="BT74:BY74"/>
    <mergeCell ref="A75:Q75"/>
    <mergeCell ref="U75:Z75"/>
    <mergeCell ref="AA75:AG75"/>
    <mergeCell ref="AH75:AM75"/>
    <mergeCell ref="AN75:AS75"/>
    <mergeCell ref="AT75:AZ75"/>
    <mergeCell ref="BA75:BF75"/>
    <mergeCell ref="BG75:BL75"/>
    <mergeCell ref="BM75:BS75"/>
    <mergeCell ref="BT75:BY75"/>
    <mergeCell ref="A74:Q74"/>
    <mergeCell ref="U74:Z74"/>
    <mergeCell ref="AA74:AG74"/>
    <mergeCell ref="AH74:AM74"/>
    <mergeCell ref="AN74:AS74"/>
    <mergeCell ref="AT74:AZ74"/>
    <mergeCell ref="BA74:BF74"/>
    <mergeCell ref="BG74:BL74"/>
    <mergeCell ref="BM74:BS74"/>
    <mergeCell ref="BT72:BY72"/>
    <mergeCell ref="A73:Q73"/>
    <mergeCell ref="U73:Z73"/>
    <mergeCell ref="AA73:AG73"/>
    <mergeCell ref="AH73:AM73"/>
    <mergeCell ref="AN73:AS73"/>
    <mergeCell ref="AT73:AZ73"/>
    <mergeCell ref="BA73:BF73"/>
    <mergeCell ref="BG73:BL73"/>
    <mergeCell ref="BM73:BS73"/>
    <mergeCell ref="BT73:BY73"/>
    <mergeCell ref="A72:Q72"/>
    <mergeCell ref="U72:Z72"/>
    <mergeCell ref="AA72:AG72"/>
    <mergeCell ref="AH72:AM72"/>
    <mergeCell ref="AN72:AS72"/>
    <mergeCell ref="AT72:AZ72"/>
    <mergeCell ref="BA72:BF72"/>
    <mergeCell ref="BG72:BL72"/>
    <mergeCell ref="BM72:BS72"/>
    <mergeCell ref="BT70:BY70"/>
    <mergeCell ref="A71:Q71"/>
    <mergeCell ref="U71:Z71"/>
    <mergeCell ref="AA71:AG71"/>
    <mergeCell ref="AH71:AM71"/>
    <mergeCell ref="AN71:AS71"/>
    <mergeCell ref="AT71:AZ71"/>
    <mergeCell ref="BA71:BF71"/>
    <mergeCell ref="BG71:BL71"/>
    <mergeCell ref="BM71:BS71"/>
    <mergeCell ref="BT71:BY71"/>
    <mergeCell ref="A70:Q70"/>
    <mergeCell ref="U70:Z70"/>
    <mergeCell ref="AA70:AG70"/>
    <mergeCell ref="AH70:AM70"/>
    <mergeCell ref="AN70:AS70"/>
    <mergeCell ref="AT70:AZ70"/>
    <mergeCell ref="BA70:BF70"/>
    <mergeCell ref="BG70:BL70"/>
    <mergeCell ref="BM70:BS70"/>
    <mergeCell ref="BT68:BY68"/>
    <mergeCell ref="A69:Q69"/>
    <mergeCell ref="U69:Z69"/>
    <mergeCell ref="AA69:AG69"/>
    <mergeCell ref="AH69:AM69"/>
    <mergeCell ref="AN69:AS69"/>
    <mergeCell ref="AT69:AZ69"/>
    <mergeCell ref="BA69:BF69"/>
    <mergeCell ref="BG69:BL69"/>
    <mergeCell ref="BM69:BS69"/>
    <mergeCell ref="BT69:BY69"/>
    <mergeCell ref="A68:Q68"/>
    <mergeCell ref="U68:Z68"/>
    <mergeCell ref="AA68:AG68"/>
    <mergeCell ref="AH68:AM68"/>
    <mergeCell ref="AN68:AS68"/>
    <mergeCell ref="AT68:AZ68"/>
    <mergeCell ref="BA68:BF68"/>
    <mergeCell ref="BG68:BL68"/>
    <mergeCell ref="BM68:BS68"/>
    <mergeCell ref="BT66:BY66"/>
    <mergeCell ref="A67:Q67"/>
    <mergeCell ref="U67:Z67"/>
    <mergeCell ref="AA67:AG67"/>
    <mergeCell ref="AH67:AM67"/>
    <mergeCell ref="AN67:AS67"/>
    <mergeCell ref="AT67:AZ67"/>
    <mergeCell ref="BA67:BF67"/>
    <mergeCell ref="BG67:BL67"/>
    <mergeCell ref="BM67:BS67"/>
    <mergeCell ref="BT67:BY67"/>
    <mergeCell ref="A66:Q66"/>
    <mergeCell ref="U66:Z66"/>
    <mergeCell ref="AA66:AG66"/>
    <mergeCell ref="AH66:AM66"/>
    <mergeCell ref="AN66:AS66"/>
    <mergeCell ref="AT66:AZ66"/>
    <mergeCell ref="BA66:BF66"/>
    <mergeCell ref="BG66:BL66"/>
    <mergeCell ref="BM66:BS66"/>
    <mergeCell ref="BT64:BY64"/>
    <mergeCell ref="A65:Q65"/>
    <mergeCell ref="U65:Z65"/>
    <mergeCell ref="AA65:AG65"/>
    <mergeCell ref="AH65:AM65"/>
    <mergeCell ref="AN65:AS65"/>
    <mergeCell ref="AT65:AZ65"/>
    <mergeCell ref="BA65:BF65"/>
    <mergeCell ref="BG65:BL65"/>
    <mergeCell ref="BM65:BS65"/>
    <mergeCell ref="BT65:BY65"/>
    <mergeCell ref="A64:Q64"/>
    <mergeCell ref="U64:Z64"/>
    <mergeCell ref="AA64:AG64"/>
    <mergeCell ref="AH64:AM64"/>
    <mergeCell ref="AN64:AS64"/>
    <mergeCell ref="AT64:AZ64"/>
    <mergeCell ref="BA64:BF64"/>
    <mergeCell ref="BG64:BL64"/>
    <mergeCell ref="BM64:BS64"/>
    <mergeCell ref="BM60:BS60"/>
    <mergeCell ref="BA62:BF62"/>
    <mergeCell ref="BG62:BL62"/>
    <mergeCell ref="BM62:BS62"/>
    <mergeCell ref="BT62:BY62"/>
    <mergeCell ref="A63:Q63"/>
    <mergeCell ref="U63:Z63"/>
    <mergeCell ref="AA63:AG63"/>
    <mergeCell ref="AH63:AM63"/>
    <mergeCell ref="AN63:AS63"/>
    <mergeCell ref="AT63:AZ63"/>
    <mergeCell ref="A62:Q62"/>
    <mergeCell ref="U62:Z62"/>
    <mergeCell ref="AA62:AG62"/>
    <mergeCell ref="AH62:AM62"/>
    <mergeCell ref="AN62:AS62"/>
    <mergeCell ref="AT62:AZ62"/>
    <mergeCell ref="BA63:BF63"/>
    <mergeCell ref="BG63:BL63"/>
    <mergeCell ref="BM63:BS63"/>
    <mergeCell ref="BT63:BY63"/>
    <mergeCell ref="BT58:BY58"/>
    <mergeCell ref="A59:Q59"/>
    <mergeCell ref="U59:Z59"/>
    <mergeCell ref="AA59:AG59"/>
    <mergeCell ref="AH59:AM59"/>
    <mergeCell ref="AN59:AS59"/>
    <mergeCell ref="AT59:AZ59"/>
    <mergeCell ref="BT60:BW60"/>
    <mergeCell ref="A61:Q61"/>
    <mergeCell ref="U61:Z61"/>
    <mergeCell ref="AA61:AG61"/>
    <mergeCell ref="AH61:AM61"/>
    <mergeCell ref="AT61:AZ61"/>
    <mergeCell ref="BA61:BF61"/>
    <mergeCell ref="BM61:BS61"/>
    <mergeCell ref="BA59:BF59"/>
    <mergeCell ref="BG59:BL59"/>
    <mergeCell ref="BM59:BS59"/>
    <mergeCell ref="A60:Q60"/>
    <mergeCell ref="U60:Z60"/>
    <mergeCell ref="AA60:AG60"/>
    <mergeCell ref="AH60:AM60"/>
    <mergeCell ref="AT60:AZ60"/>
    <mergeCell ref="BA60:BF60"/>
    <mergeCell ref="A58:Q58"/>
    <mergeCell ref="U58:Z58"/>
    <mergeCell ref="AA58:AG58"/>
    <mergeCell ref="AH58:AM58"/>
    <mergeCell ref="AN58:AS58"/>
    <mergeCell ref="AT58:AZ58"/>
    <mergeCell ref="BA58:BF58"/>
    <mergeCell ref="BG58:BL58"/>
    <mergeCell ref="BM58:BS58"/>
    <mergeCell ref="BT56:BY56"/>
    <mergeCell ref="A57:Q57"/>
    <mergeCell ref="U57:Z57"/>
    <mergeCell ref="AA57:AG57"/>
    <mergeCell ref="AH57:AM57"/>
    <mergeCell ref="AN57:AS57"/>
    <mergeCell ref="AT57:AZ57"/>
    <mergeCell ref="BA57:BF57"/>
    <mergeCell ref="BG57:BL57"/>
    <mergeCell ref="BM57:BS57"/>
    <mergeCell ref="BT57:BY57"/>
    <mergeCell ref="A56:Q56"/>
    <mergeCell ref="U56:Z56"/>
    <mergeCell ref="AA56:AG56"/>
    <mergeCell ref="AH56:AM56"/>
    <mergeCell ref="AN56:AS56"/>
    <mergeCell ref="AT56:AZ56"/>
    <mergeCell ref="BA56:BF56"/>
    <mergeCell ref="BG56:BL56"/>
    <mergeCell ref="BM56:BS56"/>
    <mergeCell ref="BT54:BY54"/>
    <mergeCell ref="A55:Q55"/>
    <mergeCell ref="U55:Z55"/>
    <mergeCell ref="AA55:AG55"/>
    <mergeCell ref="AH55:AM55"/>
    <mergeCell ref="AN55:AS55"/>
    <mergeCell ref="AT55:AZ55"/>
    <mergeCell ref="BA55:BF55"/>
    <mergeCell ref="BG55:BL55"/>
    <mergeCell ref="BM55:BS55"/>
    <mergeCell ref="BT55:BY55"/>
    <mergeCell ref="A54:Q54"/>
    <mergeCell ref="U54:Z54"/>
    <mergeCell ref="AA54:AG54"/>
    <mergeCell ref="AH54:AM54"/>
    <mergeCell ref="AN54:AS54"/>
    <mergeCell ref="AT54:AZ54"/>
    <mergeCell ref="BA54:BF54"/>
    <mergeCell ref="BG54:BL54"/>
    <mergeCell ref="BM54:BS54"/>
    <mergeCell ref="BA52:BF52"/>
    <mergeCell ref="BG52:BL52"/>
    <mergeCell ref="BM52:BS52"/>
    <mergeCell ref="BT52:BY52"/>
    <mergeCell ref="A53:Q53"/>
    <mergeCell ref="U53:Z53"/>
    <mergeCell ref="AA53:AG53"/>
    <mergeCell ref="AH53:AM53"/>
    <mergeCell ref="AN53:AS53"/>
    <mergeCell ref="AT53:AZ53"/>
    <mergeCell ref="A52:Q52"/>
    <mergeCell ref="U52:Z52"/>
    <mergeCell ref="AA52:AG52"/>
    <mergeCell ref="AH52:AM52"/>
    <mergeCell ref="AN52:AS52"/>
    <mergeCell ref="AT52:AZ52"/>
    <mergeCell ref="BA53:BF53"/>
    <mergeCell ref="BG53:BL53"/>
    <mergeCell ref="BM53:BS53"/>
    <mergeCell ref="BT53:BY53"/>
    <mergeCell ref="BT50:BY50"/>
    <mergeCell ref="A51:Q51"/>
    <mergeCell ref="U51:Z51"/>
    <mergeCell ref="AA51:AG51"/>
    <mergeCell ref="BA49:BF49"/>
    <mergeCell ref="BG49:BL49"/>
    <mergeCell ref="BM49:BS49"/>
    <mergeCell ref="BT49:BY49"/>
    <mergeCell ref="A50:Q50"/>
    <mergeCell ref="U50:Z50"/>
    <mergeCell ref="AA50:AG50"/>
    <mergeCell ref="AH50:AM50"/>
    <mergeCell ref="AN50:AS50"/>
    <mergeCell ref="AT50:AZ50"/>
    <mergeCell ref="A49:Q49"/>
    <mergeCell ref="U49:Z49"/>
    <mergeCell ref="AA49:AG49"/>
    <mergeCell ref="AH49:AM49"/>
    <mergeCell ref="AN49:AS49"/>
    <mergeCell ref="AT49:AZ49"/>
    <mergeCell ref="BA50:BF50"/>
    <mergeCell ref="BG50:BL50"/>
    <mergeCell ref="BM50:BS50"/>
    <mergeCell ref="BT47:BY47"/>
    <mergeCell ref="A48:Q48"/>
    <mergeCell ref="U48:Z48"/>
    <mergeCell ref="AA48:AG48"/>
    <mergeCell ref="AH48:AM48"/>
    <mergeCell ref="AN48:AS48"/>
    <mergeCell ref="AT48:AZ48"/>
    <mergeCell ref="BA48:BF48"/>
    <mergeCell ref="BG48:BL48"/>
    <mergeCell ref="BM48:BS48"/>
    <mergeCell ref="BT48:BY48"/>
    <mergeCell ref="A47:Q47"/>
    <mergeCell ref="U47:Z47"/>
    <mergeCell ref="AA47:AG47"/>
    <mergeCell ref="AH47:AM47"/>
    <mergeCell ref="AN47:AS47"/>
    <mergeCell ref="AT47:AZ47"/>
    <mergeCell ref="BA47:BF47"/>
    <mergeCell ref="BG47:BL47"/>
    <mergeCell ref="BM47:BS47"/>
    <mergeCell ref="BT45:BY45"/>
    <mergeCell ref="A46:Q46"/>
    <mergeCell ref="U46:Z46"/>
    <mergeCell ref="AA46:AG46"/>
    <mergeCell ref="AH46:AM46"/>
    <mergeCell ref="AN46:AS46"/>
    <mergeCell ref="AT46:AZ46"/>
    <mergeCell ref="BA46:BF46"/>
    <mergeCell ref="BG46:BL46"/>
    <mergeCell ref="BM46:BS46"/>
    <mergeCell ref="BT46:BY46"/>
    <mergeCell ref="A45:Q45"/>
    <mergeCell ref="U45:Z45"/>
    <mergeCell ref="AA45:AG45"/>
    <mergeCell ref="AH45:AM45"/>
    <mergeCell ref="AN45:AS45"/>
    <mergeCell ref="AT45:AZ45"/>
    <mergeCell ref="BA45:BF45"/>
    <mergeCell ref="BG45:BL45"/>
    <mergeCell ref="BM45:BS45"/>
    <mergeCell ref="BT43:BY43"/>
    <mergeCell ref="A44:Q44"/>
    <mergeCell ref="U44:Z44"/>
    <mergeCell ref="AA44:AG44"/>
    <mergeCell ref="AH44:AM44"/>
    <mergeCell ref="AN44:AS44"/>
    <mergeCell ref="AT44:AZ44"/>
    <mergeCell ref="BA44:BF44"/>
    <mergeCell ref="BG44:BL44"/>
    <mergeCell ref="BM44:BS44"/>
    <mergeCell ref="BT44:BY44"/>
    <mergeCell ref="A43:Q43"/>
    <mergeCell ref="U43:Z43"/>
    <mergeCell ref="AA43:AG43"/>
    <mergeCell ref="AH43:AM43"/>
    <mergeCell ref="AN43:AS43"/>
    <mergeCell ref="AT43:AZ43"/>
    <mergeCell ref="BA43:BF43"/>
    <mergeCell ref="BG43:BL43"/>
    <mergeCell ref="BM43:BS43"/>
    <mergeCell ref="BT41:BY41"/>
    <mergeCell ref="A42:Q42"/>
    <mergeCell ref="U42:Z42"/>
    <mergeCell ref="AA42:AG42"/>
    <mergeCell ref="AH42:AM42"/>
    <mergeCell ref="AN42:AS42"/>
    <mergeCell ref="AT42:AZ42"/>
    <mergeCell ref="BA42:BF42"/>
    <mergeCell ref="BG42:BL42"/>
    <mergeCell ref="BM42:BS42"/>
    <mergeCell ref="BT42:BY42"/>
    <mergeCell ref="A41:Q41"/>
    <mergeCell ref="U41:Z41"/>
    <mergeCell ref="AA41:AG41"/>
    <mergeCell ref="AH41:AM41"/>
    <mergeCell ref="AN41:AS41"/>
    <mergeCell ref="AT41:AZ41"/>
    <mergeCell ref="BA41:BF41"/>
    <mergeCell ref="BG41:BL41"/>
    <mergeCell ref="BM41:BS41"/>
    <mergeCell ref="BT39:BY39"/>
    <mergeCell ref="A40:Q40"/>
    <mergeCell ref="U40:Z40"/>
    <mergeCell ref="AA40:AG40"/>
    <mergeCell ref="AH40:AM40"/>
    <mergeCell ref="AN40:AS40"/>
    <mergeCell ref="AT40:AZ40"/>
    <mergeCell ref="BA40:BF40"/>
    <mergeCell ref="BG40:BL40"/>
    <mergeCell ref="BM40:BS40"/>
    <mergeCell ref="BT40:BY40"/>
    <mergeCell ref="A39:Q39"/>
    <mergeCell ref="U39:Z39"/>
    <mergeCell ref="AA39:AG39"/>
    <mergeCell ref="AH39:AM39"/>
    <mergeCell ref="AN39:AS39"/>
    <mergeCell ref="AT39:AZ39"/>
    <mergeCell ref="BA39:BF39"/>
    <mergeCell ref="BG39:BL39"/>
    <mergeCell ref="BM39:BS39"/>
    <mergeCell ref="BT37:BY37"/>
    <mergeCell ref="A38:Q38"/>
    <mergeCell ref="U38:Z38"/>
    <mergeCell ref="AA38:AG38"/>
    <mergeCell ref="AH38:AM38"/>
    <mergeCell ref="AN38:AS38"/>
    <mergeCell ref="AT38:AZ38"/>
    <mergeCell ref="BA38:BF38"/>
    <mergeCell ref="BG38:BL38"/>
    <mergeCell ref="BM38:BS38"/>
    <mergeCell ref="BT38:BY38"/>
    <mergeCell ref="A37:Q37"/>
    <mergeCell ref="U37:Z37"/>
    <mergeCell ref="AA37:AG37"/>
    <mergeCell ref="AH37:AM37"/>
    <mergeCell ref="AN37:AS37"/>
    <mergeCell ref="AT37:AZ37"/>
    <mergeCell ref="BA37:BF37"/>
    <mergeCell ref="BG37:BL37"/>
    <mergeCell ref="BM37:BS37"/>
    <mergeCell ref="BT35:BY35"/>
    <mergeCell ref="A36:Q36"/>
    <mergeCell ref="U36:Z36"/>
    <mergeCell ref="AA36:AG36"/>
    <mergeCell ref="AH36:AM36"/>
    <mergeCell ref="AN36:AS36"/>
    <mergeCell ref="AT36:AZ36"/>
    <mergeCell ref="BA36:BF36"/>
    <mergeCell ref="BG36:BL36"/>
    <mergeCell ref="BM36:BS36"/>
    <mergeCell ref="BT36:BY36"/>
    <mergeCell ref="A35:Q35"/>
    <mergeCell ref="U35:Z35"/>
    <mergeCell ref="AA35:AG35"/>
    <mergeCell ref="AH35:AM35"/>
    <mergeCell ref="AN35:AS35"/>
    <mergeCell ref="AT35:AZ35"/>
    <mergeCell ref="BA35:BF35"/>
    <mergeCell ref="BG35:BL35"/>
    <mergeCell ref="BM35:BS35"/>
    <mergeCell ref="BT33:BY33"/>
    <mergeCell ref="A34:Q34"/>
    <mergeCell ref="U34:Z34"/>
    <mergeCell ref="AA34:AG34"/>
    <mergeCell ref="AH34:AM34"/>
    <mergeCell ref="AN34:AS34"/>
    <mergeCell ref="AT34:AZ34"/>
    <mergeCell ref="BA34:BF34"/>
    <mergeCell ref="BG34:BL34"/>
    <mergeCell ref="BM34:BS34"/>
    <mergeCell ref="BT34:BY34"/>
    <mergeCell ref="A33:Q33"/>
    <mergeCell ref="U33:Z33"/>
    <mergeCell ref="AA33:AG33"/>
    <mergeCell ref="AH33:AM33"/>
    <mergeCell ref="AN33:AS33"/>
    <mergeCell ref="AT33:AZ33"/>
    <mergeCell ref="BA33:BF33"/>
    <mergeCell ref="BG33:BL33"/>
    <mergeCell ref="BM33:BS33"/>
    <mergeCell ref="BT31:BY31"/>
    <mergeCell ref="A32:Q32"/>
    <mergeCell ref="U32:Z32"/>
    <mergeCell ref="AA32:AG32"/>
    <mergeCell ref="AH32:AM32"/>
    <mergeCell ref="AN32:AS32"/>
    <mergeCell ref="AT32:AZ32"/>
    <mergeCell ref="BA32:BF32"/>
    <mergeCell ref="BG32:BL32"/>
    <mergeCell ref="BM32:BS32"/>
    <mergeCell ref="BT32:BY32"/>
    <mergeCell ref="A31:Q31"/>
    <mergeCell ref="U31:Z31"/>
    <mergeCell ref="AA31:AG31"/>
    <mergeCell ref="AH31:AM31"/>
    <mergeCell ref="AN31:AS31"/>
    <mergeCell ref="AT31:AZ31"/>
    <mergeCell ref="BA31:BF31"/>
    <mergeCell ref="BG31:BL31"/>
    <mergeCell ref="BM31:BS31"/>
    <mergeCell ref="BT29:BY29"/>
    <mergeCell ref="A30:Q30"/>
    <mergeCell ref="U30:Z30"/>
    <mergeCell ref="AA30:AG30"/>
    <mergeCell ref="AH30:AM30"/>
    <mergeCell ref="AN30:AS30"/>
    <mergeCell ref="AT30:AZ30"/>
    <mergeCell ref="BA30:BF30"/>
    <mergeCell ref="BG30:BL30"/>
    <mergeCell ref="BM30:BS30"/>
    <mergeCell ref="BT30:BY30"/>
    <mergeCell ref="A29:Q29"/>
    <mergeCell ref="U29:Z29"/>
    <mergeCell ref="AA29:AG29"/>
    <mergeCell ref="AH29:AM29"/>
    <mergeCell ref="AN29:AS29"/>
    <mergeCell ref="AT29:AZ29"/>
    <mergeCell ref="BA29:BF29"/>
    <mergeCell ref="BG29:BL29"/>
    <mergeCell ref="BM29:BS29"/>
    <mergeCell ref="BT27:BY27"/>
    <mergeCell ref="A28:Q28"/>
    <mergeCell ref="U28:Z28"/>
    <mergeCell ref="AA28:AG28"/>
    <mergeCell ref="AH28:AM28"/>
    <mergeCell ref="AN28:AS28"/>
    <mergeCell ref="AT28:AZ28"/>
    <mergeCell ref="BA28:BF28"/>
    <mergeCell ref="BG28:BL28"/>
    <mergeCell ref="BM28:BS28"/>
    <mergeCell ref="BT28:BY28"/>
    <mergeCell ref="A27:Q27"/>
    <mergeCell ref="U27:Z27"/>
    <mergeCell ref="AA27:AG27"/>
    <mergeCell ref="AH27:AM27"/>
    <mergeCell ref="AN27:AS27"/>
    <mergeCell ref="AT27:AZ27"/>
    <mergeCell ref="BA27:BF27"/>
    <mergeCell ref="BG27:BL27"/>
    <mergeCell ref="BM27:BS27"/>
    <mergeCell ref="BT25:BY25"/>
    <mergeCell ref="A26:Q26"/>
    <mergeCell ref="U26:Z26"/>
    <mergeCell ref="AA26:AG26"/>
    <mergeCell ref="AH26:AM26"/>
    <mergeCell ref="AN26:AS26"/>
    <mergeCell ref="AT26:AZ26"/>
    <mergeCell ref="BA26:BF26"/>
    <mergeCell ref="BG26:BL26"/>
    <mergeCell ref="BM26:BS26"/>
    <mergeCell ref="BT26:BY26"/>
    <mergeCell ref="A25:Q25"/>
    <mergeCell ref="U25:Z25"/>
    <mergeCell ref="AA25:AG25"/>
    <mergeCell ref="AH25:AM25"/>
    <mergeCell ref="AN25:AS25"/>
    <mergeCell ref="AT25:AZ25"/>
    <mergeCell ref="BA25:BF25"/>
    <mergeCell ref="BG25:BL25"/>
    <mergeCell ref="BM25:BS25"/>
    <mergeCell ref="BT23:BY23"/>
    <mergeCell ref="A24:Q24"/>
    <mergeCell ref="U24:Z24"/>
    <mergeCell ref="AA24:AG24"/>
    <mergeCell ref="AH24:AM24"/>
    <mergeCell ref="AN24:AS24"/>
    <mergeCell ref="AT24:AZ24"/>
    <mergeCell ref="BA24:BF24"/>
    <mergeCell ref="BG24:BL24"/>
    <mergeCell ref="BM24:BS24"/>
    <mergeCell ref="BT24:BY24"/>
    <mergeCell ref="A23:Q23"/>
    <mergeCell ref="U23:Z23"/>
    <mergeCell ref="AA23:AG23"/>
    <mergeCell ref="AH23:AM23"/>
    <mergeCell ref="AN23:AS23"/>
    <mergeCell ref="AT23:AZ23"/>
    <mergeCell ref="BA23:BF23"/>
    <mergeCell ref="BG23:BL23"/>
    <mergeCell ref="BM23:BS23"/>
    <mergeCell ref="BT21:BY21"/>
    <mergeCell ref="A22:Q22"/>
    <mergeCell ref="U22:Z22"/>
    <mergeCell ref="AA22:AG22"/>
    <mergeCell ref="AH22:AM22"/>
    <mergeCell ref="AN22:AS22"/>
    <mergeCell ref="AT22:AZ22"/>
    <mergeCell ref="BA22:BF22"/>
    <mergeCell ref="BG22:BL22"/>
    <mergeCell ref="BM22:BS22"/>
    <mergeCell ref="BT22:BY22"/>
    <mergeCell ref="A21:Q21"/>
    <mergeCell ref="U21:Z21"/>
    <mergeCell ref="AA21:AG21"/>
    <mergeCell ref="AH21:AM21"/>
    <mergeCell ref="AN21:AS21"/>
    <mergeCell ref="AT21:AZ21"/>
    <mergeCell ref="BA21:BF21"/>
    <mergeCell ref="BG21:BL21"/>
    <mergeCell ref="BM21:BS21"/>
    <mergeCell ref="BT19:BY19"/>
    <mergeCell ref="A20:Q20"/>
    <mergeCell ref="U20:Z20"/>
    <mergeCell ref="AA20:AG20"/>
    <mergeCell ref="AH20:AM20"/>
    <mergeCell ref="AN20:AS20"/>
    <mergeCell ref="AT20:AZ20"/>
    <mergeCell ref="BA20:BF20"/>
    <mergeCell ref="BG20:BL20"/>
    <mergeCell ref="BM20:BS20"/>
    <mergeCell ref="BT20:BY20"/>
    <mergeCell ref="A19:Q19"/>
    <mergeCell ref="U19:Z19"/>
    <mergeCell ref="AA19:AG19"/>
    <mergeCell ref="AH19:AM19"/>
    <mergeCell ref="AN19:AS19"/>
    <mergeCell ref="AT19:AZ19"/>
    <mergeCell ref="BA19:BF19"/>
    <mergeCell ref="BG19:BL19"/>
    <mergeCell ref="BM19:BS19"/>
    <mergeCell ref="BT17:BY17"/>
    <mergeCell ref="A18:Q18"/>
    <mergeCell ref="U18:Z18"/>
    <mergeCell ref="AA18:AG18"/>
    <mergeCell ref="AH18:AM18"/>
    <mergeCell ref="AN18:AS18"/>
    <mergeCell ref="AT18:AZ18"/>
    <mergeCell ref="BA18:BF18"/>
    <mergeCell ref="BG18:BL18"/>
    <mergeCell ref="BM18:BS18"/>
    <mergeCell ref="BT18:BY18"/>
    <mergeCell ref="A17:Q17"/>
    <mergeCell ref="U17:Z17"/>
    <mergeCell ref="AA17:AG17"/>
    <mergeCell ref="AH17:AM17"/>
    <mergeCell ref="AN17:AS17"/>
    <mergeCell ref="AT17:AZ17"/>
    <mergeCell ref="BA17:BF17"/>
    <mergeCell ref="BG17:BL17"/>
    <mergeCell ref="BM17:BS17"/>
    <mergeCell ref="BT15:BY15"/>
    <mergeCell ref="A16:Q16"/>
    <mergeCell ref="U16:Z16"/>
    <mergeCell ref="AA16:AG16"/>
    <mergeCell ref="AH16:AM16"/>
    <mergeCell ref="AN16:AS16"/>
    <mergeCell ref="AT16:AZ16"/>
    <mergeCell ref="BA16:BF16"/>
    <mergeCell ref="BG16:BL16"/>
    <mergeCell ref="BM16:BS16"/>
    <mergeCell ref="BT16:BY16"/>
    <mergeCell ref="A15:Q15"/>
    <mergeCell ref="U15:Z15"/>
    <mergeCell ref="AA15:AG15"/>
    <mergeCell ref="AH15:AM15"/>
    <mergeCell ref="AN15:AS15"/>
    <mergeCell ref="AT15:AZ15"/>
    <mergeCell ref="BA15:BF15"/>
    <mergeCell ref="BG15:BL15"/>
    <mergeCell ref="BM15:BS15"/>
    <mergeCell ref="BT13:BY13"/>
    <mergeCell ref="A14:Q14"/>
    <mergeCell ref="U14:Z14"/>
    <mergeCell ref="AA14:AG14"/>
    <mergeCell ref="AH14:AM14"/>
    <mergeCell ref="AN14:AS14"/>
    <mergeCell ref="AT14:AZ14"/>
    <mergeCell ref="BA14:BF14"/>
    <mergeCell ref="BG14:BL14"/>
    <mergeCell ref="BM14:BS14"/>
    <mergeCell ref="BT14:BY14"/>
    <mergeCell ref="A13:Q13"/>
    <mergeCell ref="U13:Z13"/>
    <mergeCell ref="AA13:AG13"/>
    <mergeCell ref="AH13:AM13"/>
    <mergeCell ref="AN13:AS13"/>
    <mergeCell ref="AT13:AZ13"/>
    <mergeCell ref="BA13:BF13"/>
    <mergeCell ref="BG13:BL13"/>
    <mergeCell ref="BM13:BS13"/>
    <mergeCell ref="BT11:BY11"/>
    <mergeCell ref="A12:Q12"/>
    <mergeCell ref="U12:Z12"/>
    <mergeCell ref="AA12:AG12"/>
    <mergeCell ref="AH12:AM12"/>
    <mergeCell ref="AN12:AS12"/>
    <mergeCell ref="AT12:AZ12"/>
    <mergeCell ref="BA12:BF12"/>
    <mergeCell ref="BG12:BL12"/>
    <mergeCell ref="BM12:BS12"/>
    <mergeCell ref="BT12:BY12"/>
    <mergeCell ref="A11:Q11"/>
    <mergeCell ref="U11:Z11"/>
    <mergeCell ref="AA11:AG11"/>
    <mergeCell ref="AH11:AM11"/>
    <mergeCell ref="AN11:AS11"/>
    <mergeCell ref="AT11:AZ11"/>
    <mergeCell ref="BA11:BF11"/>
    <mergeCell ref="BG11:BL11"/>
    <mergeCell ref="BM11:BS11"/>
    <mergeCell ref="BT9:BY9"/>
    <mergeCell ref="A10:Q10"/>
    <mergeCell ref="U10:Z10"/>
    <mergeCell ref="AA10:AG10"/>
    <mergeCell ref="AH10:AM10"/>
    <mergeCell ref="AN10:AS10"/>
    <mergeCell ref="AT10:AZ10"/>
    <mergeCell ref="BA10:BF10"/>
    <mergeCell ref="BG10:BL10"/>
    <mergeCell ref="BM10:BS10"/>
    <mergeCell ref="BT10:BY10"/>
    <mergeCell ref="A9:Q9"/>
    <mergeCell ref="U9:Z9"/>
    <mergeCell ref="AA9:AG9"/>
    <mergeCell ref="AH9:AM9"/>
    <mergeCell ref="AN9:AS9"/>
    <mergeCell ref="AT9:AZ9"/>
    <mergeCell ref="BA9:BF9"/>
    <mergeCell ref="BG9:BL9"/>
    <mergeCell ref="BM9:BS9"/>
    <mergeCell ref="BA7:BF7"/>
    <mergeCell ref="BG7:BL7"/>
    <mergeCell ref="BM7:BS7"/>
    <mergeCell ref="BT7:BY7"/>
    <mergeCell ref="A8:Q8"/>
    <mergeCell ref="U8:Z8"/>
    <mergeCell ref="AA8:AG8"/>
    <mergeCell ref="AH8:AM8"/>
    <mergeCell ref="AN8:AS8"/>
    <mergeCell ref="AT8:AZ8"/>
    <mergeCell ref="A7:Q7"/>
    <mergeCell ref="U7:Z7"/>
    <mergeCell ref="AA7:AG7"/>
    <mergeCell ref="AH7:AM7"/>
    <mergeCell ref="AN7:AS7"/>
    <mergeCell ref="AT7:AZ7"/>
    <mergeCell ref="BA8:BF8"/>
    <mergeCell ref="BG8:BL8"/>
    <mergeCell ref="BM8:BS8"/>
    <mergeCell ref="BT8:BY8"/>
    <mergeCell ref="AH5:AM6"/>
    <mergeCell ref="AN5:AS6"/>
    <mergeCell ref="AT5:BY5"/>
    <mergeCell ref="AT6:AZ6"/>
    <mergeCell ref="BA6:BF6"/>
    <mergeCell ref="BG6:BL6"/>
    <mergeCell ref="BM6:BS6"/>
    <mergeCell ref="BT6:BY6"/>
    <mergeCell ref="A1:BY1"/>
    <mergeCell ref="A2:BO2"/>
    <mergeCell ref="A3:Q6"/>
    <mergeCell ref="R3:R6"/>
    <mergeCell ref="S3:S6"/>
    <mergeCell ref="T3:T6"/>
    <mergeCell ref="U3:BY3"/>
    <mergeCell ref="U4:Z6"/>
    <mergeCell ref="AA4:BY4"/>
    <mergeCell ref="AA5:AG6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62" orientation="portrait" r:id="rId1"/>
  <headerFooter alignWithMargins="0"/>
  <rowBreaks count="1" manualBreakCount="1">
    <brk id="46" max="7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97"/>
  <sheetViews>
    <sheetView showGridLines="0" view="pageBreakPreview" topLeftCell="A34" zoomScale="87" zoomScaleNormal="100" zoomScaleSheetLayoutView="87" workbookViewId="0">
      <selection activeCell="U61" sqref="U61:Z61"/>
    </sheetView>
  </sheetViews>
  <sheetFormatPr defaultColWidth="1.7109375" defaultRowHeight="12.75"/>
  <cols>
    <col min="1" max="16" width="1.42578125" style="4" customWidth="1"/>
    <col min="17" max="17" width="3.42578125" style="4" customWidth="1"/>
    <col min="18" max="18" width="7.28515625" style="13" customWidth="1"/>
    <col min="19" max="19" width="8.42578125" style="4" customWidth="1"/>
    <col min="20" max="20" width="13" style="4" customWidth="1"/>
    <col min="21" max="25" width="1.7109375" style="4" customWidth="1"/>
    <col min="26" max="26" width="6.140625" style="4" customWidth="1"/>
    <col min="27" max="32" width="1.7109375" style="4" customWidth="1"/>
    <col min="33" max="33" width="4.5703125" style="4" customWidth="1"/>
    <col min="34" max="36" width="1.42578125" style="4" customWidth="1"/>
    <col min="37" max="37" width="1.42578125" style="14" customWidth="1"/>
    <col min="38" max="38" width="1.42578125" style="4" customWidth="1"/>
    <col min="39" max="39" width="5.28515625" style="4" customWidth="1"/>
    <col min="40" max="52" width="1.42578125" style="4" customWidth="1"/>
    <col min="53" max="64" width="1.7109375" style="4" customWidth="1"/>
    <col min="65" max="71" width="1.42578125" style="4" customWidth="1"/>
    <col min="72" max="74" width="1.28515625" style="4" customWidth="1"/>
    <col min="75" max="75" width="1" style="4" customWidth="1"/>
    <col min="76" max="77" width="1.28515625" style="4" hidden="1" customWidth="1"/>
    <col min="78" max="78" width="1.7109375" style="4"/>
    <col min="79" max="84" width="1.28515625" style="4" customWidth="1"/>
    <col min="85" max="256" width="1.7109375" style="4"/>
    <col min="257" max="273" width="1.42578125" style="4" customWidth="1"/>
    <col min="274" max="274" width="7.28515625" style="4" customWidth="1"/>
    <col min="275" max="275" width="8.42578125" style="4" customWidth="1"/>
    <col min="276" max="276" width="6.140625" style="4" customWidth="1"/>
    <col min="277" max="281" width="1.7109375" style="4" customWidth="1"/>
    <col min="282" max="282" width="4.5703125" style="4" customWidth="1"/>
    <col min="283" max="288" width="1.7109375" style="4" customWidth="1"/>
    <col min="289" max="289" width="4.5703125" style="4" customWidth="1"/>
    <col min="290" max="294" width="1.42578125" style="4" customWidth="1"/>
    <col min="295" max="295" width="5.28515625" style="4" customWidth="1"/>
    <col min="296" max="308" width="1.42578125" style="4" customWidth="1"/>
    <col min="309" max="320" width="1.7109375" style="4" customWidth="1"/>
    <col min="321" max="327" width="1.42578125" style="4" customWidth="1"/>
    <col min="328" max="330" width="1.28515625" style="4" customWidth="1"/>
    <col min="331" max="331" width="1" style="4" customWidth="1"/>
    <col min="332" max="333" width="0" style="4" hidden="1" customWidth="1"/>
    <col min="334" max="334" width="1.7109375" style="4"/>
    <col min="335" max="340" width="1.28515625" style="4" customWidth="1"/>
    <col min="341" max="512" width="1.7109375" style="4"/>
    <col min="513" max="529" width="1.42578125" style="4" customWidth="1"/>
    <col min="530" max="530" width="7.28515625" style="4" customWidth="1"/>
    <col min="531" max="531" width="8.42578125" style="4" customWidth="1"/>
    <col min="532" max="532" width="6.140625" style="4" customWidth="1"/>
    <col min="533" max="537" width="1.7109375" style="4" customWidth="1"/>
    <col min="538" max="538" width="4.5703125" style="4" customWidth="1"/>
    <col min="539" max="544" width="1.7109375" style="4" customWidth="1"/>
    <col min="545" max="545" width="4.5703125" style="4" customWidth="1"/>
    <col min="546" max="550" width="1.42578125" style="4" customWidth="1"/>
    <col min="551" max="551" width="5.28515625" style="4" customWidth="1"/>
    <col min="552" max="564" width="1.42578125" style="4" customWidth="1"/>
    <col min="565" max="576" width="1.7109375" style="4" customWidth="1"/>
    <col min="577" max="583" width="1.42578125" style="4" customWidth="1"/>
    <col min="584" max="586" width="1.28515625" style="4" customWidth="1"/>
    <col min="587" max="587" width="1" style="4" customWidth="1"/>
    <col min="588" max="589" width="0" style="4" hidden="1" customWidth="1"/>
    <col min="590" max="590" width="1.7109375" style="4"/>
    <col min="591" max="596" width="1.28515625" style="4" customWidth="1"/>
    <col min="597" max="768" width="1.7109375" style="4"/>
    <col min="769" max="785" width="1.42578125" style="4" customWidth="1"/>
    <col min="786" max="786" width="7.28515625" style="4" customWidth="1"/>
    <col min="787" max="787" width="8.42578125" style="4" customWidth="1"/>
    <col min="788" max="788" width="6.140625" style="4" customWidth="1"/>
    <col min="789" max="793" width="1.7109375" style="4" customWidth="1"/>
    <col min="794" max="794" width="4.5703125" style="4" customWidth="1"/>
    <col min="795" max="800" width="1.7109375" style="4" customWidth="1"/>
    <col min="801" max="801" width="4.5703125" style="4" customWidth="1"/>
    <col min="802" max="806" width="1.42578125" style="4" customWidth="1"/>
    <col min="807" max="807" width="5.28515625" style="4" customWidth="1"/>
    <col min="808" max="820" width="1.42578125" style="4" customWidth="1"/>
    <col min="821" max="832" width="1.7109375" style="4" customWidth="1"/>
    <col min="833" max="839" width="1.42578125" style="4" customWidth="1"/>
    <col min="840" max="842" width="1.28515625" style="4" customWidth="1"/>
    <col min="843" max="843" width="1" style="4" customWidth="1"/>
    <col min="844" max="845" width="0" style="4" hidden="1" customWidth="1"/>
    <col min="846" max="846" width="1.7109375" style="4"/>
    <col min="847" max="852" width="1.28515625" style="4" customWidth="1"/>
    <col min="853" max="1024" width="1.7109375" style="4"/>
    <col min="1025" max="1041" width="1.42578125" style="4" customWidth="1"/>
    <col min="1042" max="1042" width="7.28515625" style="4" customWidth="1"/>
    <col min="1043" max="1043" width="8.42578125" style="4" customWidth="1"/>
    <col min="1044" max="1044" width="6.140625" style="4" customWidth="1"/>
    <col min="1045" max="1049" width="1.7109375" style="4" customWidth="1"/>
    <col min="1050" max="1050" width="4.5703125" style="4" customWidth="1"/>
    <col min="1051" max="1056" width="1.7109375" style="4" customWidth="1"/>
    <col min="1057" max="1057" width="4.5703125" style="4" customWidth="1"/>
    <col min="1058" max="1062" width="1.42578125" style="4" customWidth="1"/>
    <col min="1063" max="1063" width="5.28515625" style="4" customWidth="1"/>
    <col min="1064" max="1076" width="1.42578125" style="4" customWidth="1"/>
    <col min="1077" max="1088" width="1.7109375" style="4" customWidth="1"/>
    <col min="1089" max="1095" width="1.42578125" style="4" customWidth="1"/>
    <col min="1096" max="1098" width="1.28515625" style="4" customWidth="1"/>
    <col min="1099" max="1099" width="1" style="4" customWidth="1"/>
    <col min="1100" max="1101" width="0" style="4" hidden="1" customWidth="1"/>
    <col min="1102" max="1102" width="1.7109375" style="4"/>
    <col min="1103" max="1108" width="1.28515625" style="4" customWidth="1"/>
    <col min="1109" max="1280" width="1.7109375" style="4"/>
    <col min="1281" max="1297" width="1.42578125" style="4" customWidth="1"/>
    <col min="1298" max="1298" width="7.28515625" style="4" customWidth="1"/>
    <col min="1299" max="1299" width="8.42578125" style="4" customWidth="1"/>
    <col min="1300" max="1300" width="6.140625" style="4" customWidth="1"/>
    <col min="1301" max="1305" width="1.7109375" style="4" customWidth="1"/>
    <col min="1306" max="1306" width="4.5703125" style="4" customWidth="1"/>
    <col min="1307" max="1312" width="1.7109375" style="4" customWidth="1"/>
    <col min="1313" max="1313" width="4.5703125" style="4" customWidth="1"/>
    <col min="1314" max="1318" width="1.42578125" style="4" customWidth="1"/>
    <col min="1319" max="1319" width="5.28515625" style="4" customWidth="1"/>
    <col min="1320" max="1332" width="1.42578125" style="4" customWidth="1"/>
    <col min="1333" max="1344" width="1.7109375" style="4" customWidth="1"/>
    <col min="1345" max="1351" width="1.42578125" style="4" customWidth="1"/>
    <col min="1352" max="1354" width="1.28515625" style="4" customWidth="1"/>
    <col min="1355" max="1355" width="1" style="4" customWidth="1"/>
    <col min="1356" max="1357" width="0" style="4" hidden="1" customWidth="1"/>
    <col min="1358" max="1358" width="1.7109375" style="4"/>
    <col min="1359" max="1364" width="1.28515625" style="4" customWidth="1"/>
    <col min="1365" max="1536" width="1.7109375" style="4"/>
    <col min="1537" max="1553" width="1.42578125" style="4" customWidth="1"/>
    <col min="1554" max="1554" width="7.28515625" style="4" customWidth="1"/>
    <col min="1555" max="1555" width="8.42578125" style="4" customWidth="1"/>
    <col min="1556" max="1556" width="6.140625" style="4" customWidth="1"/>
    <col min="1557" max="1561" width="1.7109375" style="4" customWidth="1"/>
    <col min="1562" max="1562" width="4.5703125" style="4" customWidth="1"/>
    <col min="1563" max="1568" width="1.7109375" style="4" customWidth="1"/>
    <col min="1569" max="1569" width="4.5703125" style="4" customWidth="1"/>
    <col min="1570" max="1574" width="1.42578125" style="4" customWidth="1"/>
    <col min="1575" max="1575" width="5.28515625" style="4" customWidth="1"/>
    <col min="1576" max="1588" width="1.42578125" style="4" customWidth="1"/>
    <col min="1589" max="1600" width="1.7109375" style="4" customWidth="1"/>
    <col min="1601" max="1607" width="1.42578125" style="4" customWidth="1"/>
    <col min="1608" max="1610" width="1.28515625" style="4" customWidth="1"/>
    <col min="1611" max="1611" width="1" style="4" customWidth="1"/>
    <col min="1612" max="1613" width="0" style="4" hidden="1" customWidth="1"/>
    <col min="1614" max="1614" width="1.7109375" style="4"/>
    <col min="1615" max="1620" width="1.28515625" style="4" customWidth="1"/>
    <col min="1621" max="1792" width="1.7109375" style="4"/>
    <col min="1793" max="1809" width="1.42578125" style="4" customWidth="1"/>
    <col min="1810" max="1810" width="7.28515625" style="4" customWidth="1"/>
    <col min="1811" max="1811" width="8.42578125" style="4" customWidth="1"/>
    <col min="1812" max="1812" width="6.140625" style="4" customWidth="1"/>
    <col min="1813" max="1817" width="1.7109375" style="4" customWidth="1"/>
    <col min="1818" max="1818" width="4.5703125" style="4" customWidth="1"/>
    <col min="1819" max="1824" width="1.7109375" style="4" customWidth="1"/>
    <col min="1825" max="1825" width="4.5703125" style="4" customWidth="1"/>
    <col min="1826" max="1830" width="1.42578125" style="4" customWidth="1"/>
    <col min="1831" max="1831" width="5.28515625" style="4" customWidth="1"/>
    <col min="1832" max="1844" width="1.42578125" style="4" customWidth="1"/>
    <col min="1845" max="1856" width="1.7109375" style="4" customWidth="1"/>
    <col min="1857" max="1863" width="1.42578125" style="4" customWidth="1"/>
    <col min="1864" max="1866" width="1.28515625" style="4" customWidth="1"/>
    <col min="1867" max="1867" width="1" style="4" customWidth="1"/>
    <col min="1868" max="1869" width="0" style="4" hidden="1" customWidth="1"/>
    <col min="1870" max="1870" width="1.7109375" style="4"/>
    <col min="1871" max="1876" width="1.28515625" style="4" customWidth="1"/>
    <col min="1877" max="2048" width="1.7109375" style="4"/>
    <col min="2049" max="2065" width="1.42578125" style="4" customWidth="1"/>
    <col min="2066" max="2066" width="7.28515625" style="4" customWidth="1"/>
    <col min="2067" max="2067" width="8.42578125" style="4" customWidth="1"/>
    <col min="2068" max="2068" width="6.140625" style="4" customWidth="1"/>
    <col min="2069" max="2073" width="1.7109375" style="4" customWidth="1"/>
    <col min="2074" max="2074" width="4.5703125" style="4" customWidth="1"/>
    <col min="2075" max="2080" width="1.7109375" style="4" customWidth="1"/>
    <col min="2081" max="2081" width="4.5703125" style="4" customWidth="1"/>
    <col min="2082" max="2086" width="1.42578125" style="4" customWidth="1"/>
    <col min="2087" max="2087" width="5.28515625" style="4" customWidth="1"/>
    <col min="2088" max="2100" width="1.42578125" style="4" customWidth="1"/>
    <col min="2101" max="2112" width="1.7109375" style="4" customWidth="1"/>
    <col min="2113" max="2119" width="1.42578125" style="4" customWidth="1"/>
    <col min="2120" max="2122" width="1.28515625" style="4" customWidth="1"/>
    <col min="2123" max="2123" width="1" style="4" customWidth="1"/>
    <col min="2124" max="2125" width="0" style="4" hidden="1" customWidth="1"/>
    <col min="2126" max="2126" width="1.7109375" style="4"/>
    <col min="2127" max="2132" width="1.28515625" style="4" customWidth="1"/>
    <col min="2133" max="2304" width="1.7109375" style="4"/>
    <col min="2305" max="2321" width="1.42578125" style="4" customWidth="1"/>
    <col min="2322" max="2322" width="7.28515625" style="4" customWidth="1"/>
    <col min="2323" max="2323" width="8.42578125" style="4" customWidth="1"/>
    <col min="2324" max="2324" width="6.140625" style="4" customWidth="1"/>
    <col min="2325" max="2329" width="1.7109375" style="4" customWidth="1"/>
    <col min="2330" max="2330" width="4.5703125" style="4" customWidth="1"/>
    <col min="2331" max="2336" width="1.7109375" style="4" customWidth="1"/>
    <col min="2337" max="2337" width="4.5703125" style="4" customWidth="1"/>
    <col min="2338" max="2342" width="1.42578125" style="4" customWidth="1"/>
    <col min="2343" max="2343" width="5.28515625" style="4" customWidth="1"/>
    <col min="2344" max="2356" width="1.42578125" style="4" customWidth="1"/>
    <col min="2357" max="2368" width="1.7109375" style="4" customWidth="1"/>
    <col min="2369" max="2375" width="1.42578125" style="4" customWidth="1"/>
    <col min="2376" max="2378" width="1.28515625" style="4" customWidth="1"/>
    <col min="2379" max="2379" width="1" style="4" customWidth="1"/>
    <col min="2380" max="2381" width="0" style="4" hidden="1" customWidth="1"/>
    <col min="2382" max="2382" width="1.7109375" style="4"/>
    <col min="2383" max="2388" width="1.28515625" style="4" customWidth="1"/>
    <col min="2389" max="2560" width="1.7109375" style="4"/>
    <col min="2561" max="2577" width="1.42578125" style="4" customWidth="1"/>
    <col min="2578" max="2578" width="7.28515625" style="4" customWidth="1"/>
    <col min="2579" max="2579" width="8.42578125" style="4" customWidth="1"/>
    <col min="2580" max="2580" width="6.140625" style="4" customWidth="1"/>
    <col min="2581" max="2585" width="1.7109375" style="4" customWidth="1"/>
    <col min="2586" max="2586" width="4.5703125" style="4" customWidth="1"/>
    <col min="2587" max="2592" width="1.7109375" style="4" customWidth="1"/>
    <col min="2593" max="2593" width="4.5703125" style="4" customWidth="1"/>
    <col min="2594" max="2598" width="1.42578125" style="4" customWidth="1"/>
    <col min="2599" max="2599" width="5.28515625" style="4" customWidth="1"/>
    <col min="2600" max="2612" width="1.42578125" style="4" customWidth="1"/>
    <col min="2613" max="2624" width="1.7109375" style="4" customWidth="1"/>
    <col min="2625" max="2631" width="1.42578125" style="4" customWidth="1"/>
    <col min="2632" max="2634" width="1.28515625" style="4" customWidth="1"/>
    <col min="2635" max="2635" width="1" style="4" customWidth="1"/>
    <col min="2636" max="2637" width="0" style="4" hidden="1" customWidth="1"/>
    <col min="2638" max="2638" width="1.7109375" style="4"/>
    <col min="2639" max="2644" width="1.28515625" style="4" customWidth="1"/>
    <col min="2645" max="2816" width="1.7109375" style="4"/>
    <col min="2817" max="2833" width="1.42578125" style="4" customWidth="1"/>
    <col min="2834" max="2834" width="7.28515625" style="4" customWidth="1"/>
    <col min="2835" max="2835" width="8.42578125" style="4" customWidth="1"/>
    <col min="2836" max="2836" width="6.140625" style="4" customWidth="1"/>
    <col min="2837" max="2841" width="1.7109375" style="4" customWidth="1"/>
    <col min="2842" max="2842" width="4.5703125" style="4" customWidth="1"/>
    <col min="2843" max="2848" width="1.7109375" style="4" customWidth="1"/>
    <col min="2849" max="2849" width="4.5703125" style="4" customWidth="1"/>
    <col min="2850" max="2854" width="1.42578125" style="4" customWidth="1"/>
    <col min="2855" max="2855" width="5.28515625" style="4" customWidth="1"/>
    <col min="2856" max="2868" width="1.42578125" style="4" customWidth="1"/>
    <col min="2869" max="2880" width="1.7109375" style="4" customWidth="1"/>
    <col min="2881" max="2887" width="1.42578125" style="4" customWidth="1"/>
    <col min="2888" max="2890" width="1.28515625" style="4" customWidth="1"/>
    <col min="2891" max="2891" width="1" style="4" customWidth="1"/>
    <col min="2892" max="2893" width="0" style="4" hidden="1" customWidth="1"/>
    <col min="2894" max="2894" width="1.7109375" style="4"/>
    <col min="2895" max="2900" width="1.28515625" style="4" customWidth="1"/>
    <col min="2901" max="3072" width="1.7109375" style="4"/>
    <col min="3073" max="3089" width="1.42578125" style="4" customWidth="1"/>
    <col min="3090" max="3090" width="7.28515625" style="4" customWidth="1"/>
    <col min="3091" max="3091" width="8.42578125" style="4" customWidth="1"/>
    <col min="3092" max="3092" width="6.140625" style="4" customWidth="1"/>
    <col min="3093" max="3097" width="1.7109375" style="4" customWidth="1"/>
    <col min="3098" max="3098" width="4.5703125" style="4" customWidth="1"/>
    <col min="3099" max="3104" width="1.7109375" style="4" customWidth="1"/>
    <col min="3105" max="3105" width="4.5703125" style="4" customWidth="1"/>
    <col min="3106" max="3110" width="1.42578125" style="4" customWidth="1"/>
    <col min="3111" max="3111" width="5.28515625" style="4" customWidth="1"/>
    <col min="3112" max="3124" width="1.42578125" style="4" customWidth="1"/>
    <col min="3125" max="3136" width="1.7109375" style="4" customWidth="1"/>
    <col min="3137" max="3143" width="1.42578125" style="4" customWidth="1"/>
    <col min="3144" max="3146" width="1.28515625" style="4" customWidth="1"/>
    <col min="3147" max="3147" width="1" style="4" customWidth="1"/>
    <col min="3148" max="3149" width="0" style="4" hidden="1" customWidth="1"/>
    <col min="3150" max="3150" width="1.7109375" style="4"/>
    <col min="3151" max="3156" width="1.28515625" style="4" customWidth="1"/>
    <col min="3157" max="3328" width="1.7109375" style="4"/>
    <col min="3329" max="3345" width="1.42578125" style="4" customWidth="1"/>
    <col min="3346" max="3346" width="7.28515625" style="4" customWidth="1"/>
    <col min="3347" max="3347" width="8.42578125" style="4" customWidth="1"/>
    <col min="3348" max="3348" width="6.140625" style="4" customWidth="1"/>
    <col min="3349" max="3353" width="1.7109375" style="4" customWidth="1"/>
    <col min="3354" max="3354" width="4.5703125" style="4" customWidth="1"/>
    <col min="3355" max="3360" width="1.7109375" style="4" customWidth="1"/>
    <col min="3361" max="3361" width="4.5703125" style="4" customWidth="1"/>
    <col min="3362" max="3366" width="1.42578125" style="4" customWidth="1"/>
    <col min="3367" max="3367" width="5.28515625" style="4" customWidth="1"/>
    <col min="3368" max="3380" width="1.42578125" style="4" customWidth="1"/>
    <col min="3381" max="3392" width="1.7109375" style="4" customWidth="1"/>
    <col min="3393" max="3399" width="1.42578125" style="4" customWidth="1"/>
    <col min="3400" max="3402" width="1.28515625" style="4" customWidth="1"/>
    <col min="3403" max="3403" width="1" style="4" customWidth="1"/>
    <col min="3404" max="3405" width="0" style="4" hidden="1" customWidth="1"/>
    <col min="3406" max="3406" width="1.7109375" style="4"/>
    <col min="3407" max="3412" width="1.28515625" style="4" customWidth="1"/>
    <col min="3413" max="3584" width="1.7109375" style="4"/>
    <col min="3585" max="3601" width="1.42578125" style="4" customWidth="1"/>
    <col min="3602" max="3602" width="7.28515625" style="4" customWidth="1"/>
    <col min="3603" max="3603" width="8.42578125" style="4" customWidth="1"/>
    <col min="3604" max="3604" width="6.140625" style="4" customWidth="1"/>
    <col min="3605" max="3609" width="1.7109375" style="4" customWidth="1"/>
    <col min="3610" max="3610" width="4.5703125" style="4" customWidth="1"/>
    <col min="3611" max="3616" width="1.7109375" style="4" customWidth="1"/>
    <col min="3617" max="3617" width="4.5703125" style="4" customWidth="1"/>
    <col min="3618" max="3622" width="1.42578125" style="4" customWidth="1"/>
    <col min="3623" max="3623" width="5.28515625" style="4" customWidth="1"/>
    <col min="3624" max="3636" width="1.42578125" style="4" customWidth="1"/>
    <col min="3637" max="3648" width="1.7109375" style="4" customWidth="1"/>
    <col min="3649" max="3655" width="1.42578125" style="4" customWidth="1"/>
    <col min="3656" max="3658" width="1.28515625" style="4" customWidth="1"/>
    <col min="3659" max="3659" width="1" style="4" customWidth="1"/>
    <col min="3660" max="3661" width="0" style="4" hidden="1" customWidth="1"/>
    <col min="3662" max="3662" width="1.7109375" style="4"/>
    <col min="3663" max="3668" width="1.28515625" style="4" customWidth="1"/>
    <col min="3669" max="3840" width="1.7109375" style="4"/>
    <col min="3841" max="3857" width="1.42578125" style="4" customWidth="1"/>
    <col min="3858" max="3858" width="7.28515625" style="4" customWidth="1"/>
    <col min="3859" max="3859" width="8.42578125" style="4" customWidth="1"/>
    <col min="3860" max="3860" width="6.140625" style="4" customWidth="1"/>
    <col min="3861" max="3865" width="1.7109375" style="4" customWidth="1"/>
    <col min="3866" max="3866" width="4.5703125" style="4" customWidth="1"/>
    <col min="3867" max="3872" width="1.7109375" style="4" customWidth="1"/>
    <col min="3873" max="3873" width="4.5703125" style="4" customWidth="1"/>
    <col min="3874" max="3878" width="1.42578125" style="4" customWidth="1"/>
    <col min="3879" max="3879" width="5.28515625" style="4" customWidth="1"/>
    <col min="3880" max="3892" width="1.42578125" style="4" customWidth="1"/>
    <col min="3893" max="3904" width="1.7109375" style="4" customWidth="1"/>
    <col min="3905" max="3911" width="1.42578125" style="4" customWidth="1"/>
    <col min="3912" max="3914" width="1.28515625" style="4" customWidth="1"/>
    <col min="3915" max="3915" width="1" style="4" customWidth="1"/>
    <col min="3916" max="3917" width="0" style="4" hidden="1" customWidth="1"/>
    <col min="3918" max="3918" width="1.7109375" style="4"/>
    <col min="3919" max="3924" width="1.28515625" style="4" customWidth="1"/>
    <col min="3925" max="4096" width="1.7109375" style="4"/>
    <col min="4097" max="4113" width="1.42578125" style="4" customWidth="1"/>
    <col min="4114" max="4114" width="7.28515625" style="4" customWidth="1"/>
    <col min="4115" max="4115" width="8.42578125" style="4" customWidth="1"/>
    <col min="4116" max="4116" width="6.140625" style="4" customWidth="1"/>
    <col min="4117" max="4121" width="1.7109375" style="4" customWidth="1"/>
    <col min="4122" max="4122" width="4.5703125" style="4" customWidth="1"/>
    <col min="4123" max="4128" width="1.7109375" style="4" customWidth="1"/>
    <col min="4129" max="4129" width="4.5703125" style="4" customWidth="1"/>
    <col min="4130" max="4134" width="1.42578125" style="4" customWidth="1"/>
    <col min="4135" max="4135" width="5.28515625" style="4" customWidth="1"/>
    <col min="4136" max="4148" width="1.42578125" style="4" customWidth="1"/>
    <col min="4149" max="4160" width="1.7109375" style="4" customWidth="1"/>
    <col min="4161" max="4167" width="1.42578125" style="4" customWidth="1"/>
    <col min="4168" max="4170" width="1.28515625" style="4" customWidth="1"/>
    <col min="4171" max="4171" width="1" style="4" customWidth="1"/>
    <col min="4172" max="4173" width="0" style="4" hidden="1" customWidth="1"/>
    <col min="4174" max="4174" width="1.7109375" style="4"/>
    <col min="4175" max="4180" width="1.28515625" style="4" customWidth="1"/>
    <col min="4181" max="4352" width="1.7109375" style="4"/>
    <col min="4353" max="4369" width="1.42578125" style="4" customWidth="1"/>
    <col min="4370" max="4370" width="7.28515625" style="4" customWidth="1"/>
    <col min="4371" max="4371" width="8.42578125" style="4" customWidth="1"/>
    <col min="4372" max="4372" width="6.140625" style="4" customWidth="1"/>
    <col min="4373" max="4377" width="1.7109375" style="4" customWidth="1"/>
    <col min="4378" max="4378" width="4.5703125" style="4" customWidth="1"/>
    <col min="4379" max="4384" width="1.7109375" style="4" customWidth="1"/>
    <col min="4385" max="4385" width="4.5703125" style="4" customWidth="1"/>
    <col min="4386" max="4390" width="1.42578125" style="4" customWidth="1"/>
    <col min="4391" max="4391" width="5.28515625" style="4" customWidth="1"/>
    <col min="4392" max="4404" width="1.42578125" style="4" customWidth="1"/>
    <col min="4405" max="4416" width="1.7109375" style="4" customWidth="1"/>
    <col min="4417" max="4423" width="1.42578125" style="4" customWidth="1"/>
    <col min="4424" max="4426" width="1.28515625" style="4" customWidth="1"/>
    <col min="4427" max="4427" width="1" style="4" customWidth="1"/>
    <col min="4428" max="4429" width="0" style="4" hidden="1" customWidth="1"/>
    <col min="4430" max="4430" width="1.7109375" style="4"/>
    <col min="4431" max="4436" width="1.28515625" style="4" customWidth="1"/>
    <col min="4437" max="4608" width="1.7109375" style="4"/>
    <col min="4609" max="4625" width="1.42578125" style="4" customWidth="1"/>
    <col min="4626" max="4626" width="7.28515625" style="4" customWidth="1"/>
    <col min="4627" max="4627" width="8.42578125" style="4" customWidth="1"/>
    <col min="4628" max="4628" width="6.140625" style="4" customWidth="1"/>
    <col min="4629" max="4633" width="1.7109375" style="4" customWidth="1"/>
    <col min="4634" max="4634" width="4.5703125" style="4" customWidth="1"/>
    <col min="4635" max="4640" width="1.7109375" style="4" customWidth="1"/>
    <col min="4641" max="4641" width="4.5703125" style="4" customWidth="1"/>
    <col min="4642" max="4646" width="1.42578125" style="4" customWidth="1"/>
    <col min="4647" max="4647" width="5.28515625" style="4" customWidth="1"/>
    <col min="4648" max="4660" width="1.42578125" style="4" customWidth="1"/>
    <col min="4661" max="4672" width="1.7109375" style="4" customWidth="1"/>
    <col min="4673" max="4679" width="1.42578125" style="4" customWidth="1"/>
    <col min="4680" max="4682" width="1.28515625" style="4" customWidth="1"/>
    <col min="4683" max="4683" width="1" style="4" customWidth="1"/>
    <col min="4684" max="4685" width="0" style="4" hidden="1" customWidth="1"/>
    <col min="4686" max="4686" width="1.7109375" style="4"/>
    <col min="4687" max="4692" width="1.28515625" style="4" customWidth="1"/>
    <col min="4693" max="4864" width="1.7109375" style="4"/>
    <col min="4865" max="4881" width="1.42578125" style="4" customWidth="1"/>
    <col min="4882" max="4882" width="7.28515625" style="4" customWidth="1"/>
    <col min="4883" max="4883" width="8.42578125" style="4" customWidth="1"/>
    <col min="4884" max="4884" width="6.140625" style="4" customWidth="1"/>
    <col min="4885" max="4889" width="1.7109375" style="4" customWidth="1"/>
    <col min="4890" max="4890" width="4.5703125" style="4" customWidth="1"/>
    <col min="4891" max="4896" width="1.7109375" style="4" customWidth="1"/>
    <col min="4897" max="4897" width="4.5703125" style="4" customWidth="1"/>
    <col min="4898" max="4902" width="1.42578125" style="4" customWidth="1"/>
    <col min="4903" max="4903" width="5.28515625" style="4" customWidth="1"/>
    <col min="4904" max="4916" width="1.42578125" style="4" customWidth="1"/>
    <col min="4917" max="4928" width="1.7109375" style="4" customWidth="1"/>
    <col min="4929" max="4935" width="1.42578125" style="4" customWidth="1"/>
    <col min="4936" max="4938" width="1.28515625" style="4" customWidth="1"/>
    <col min="4939" max="4939" width="1" style="4" customWidth="1"/>
    <col min="4940" max="4941" width="0" style="4" hidden="1" customWidth="1"/>
    <col min="4942" max="4942" width="1.7109375" style="4"/>
    <col min="4943" max="4948" width="1.28515625" style="4" customWidth="1"/>
    <col min="4949" max="5120" width="1.7109375" style="4"/>
    <col min="5121" max="5137" width="1.42578125" style="4" customWidth="1"/>
    <col min="5138" max="5138" width="7.28515625" style="4" customWidth="1"/>
    <col min="5139" max="5139" width="8.42578125" style="4" customWidth="1"/>
    <col min="5140" max="5140" width="6.140625" style="4" customWidth="1"/>
    <col min="5141" max="5145" width="1.7109375" style="4" customWidth="1"/>
    <col min="5146" max="5146" width="4.5703125" style="4" customWidth="1"/>
    <col min="5147" max="5152" width="1.7109375" style="4" customWidth="1"/>
    <col min="5153" max="5153" width="4.5703125" style="4" customWidth="1"/>
    <col min="5154" max="5158" width="1.42578125" style="4" customWidth="1"/>
    <col min="5159" max="5159" width="5.28515625" style="4" customWidth="1"/>
    <col min="5160" max="5172" width="1.42578125" style="4" customWidth="1"/>
    <col min="5173" max="5184" width="1.7109375" style="4" customWidth="1"/>
    <col min="5185" max="5191" width="1.42578125" style="4" customWidth="1"/>
    <col min="5192" max="5194" width="1.28515625" style="4" customWidth="1"/>
    <col min="5195" max="5195" width="1" style="4" customWidth="1"/>
    <col min="5196" max="5197" width="0" style="4" hidden="1" customWidth="1"/>
    <col min="5198" max="5198" width="1.7109375" style="4"/>
    <col min="5199" max="5204" width="1.28515625" style="4" customWidth="1"/>
    <col min="5205" max="5376" width="1.7109375" style="4"/>
    <col min="5377" max="5393" width="1.42578125" style="4" customWidth="1"/>
    <col min="5394" max="5394" width="7.28515625" style="4" customWidth="1"/>
    <col min="5395" max="5395" width="8.42578125" style="4" customWidth="1"/>
    <col min="5396" max="5396" width="6.140625" style="4" customWidth="1"/>
    <col min="5397" max="5401" width="1.7109375" style="4" customWidth="1"/>
    <col min="5402" max="5402" width="4.5703125" style="4" customWidth="1"/>
    <col min="5403" max="5408" width="1.7109375" style="4" customWidth="1"/>
    <col min="5409" max="5409" width="4.5703125" style="4" customWidth="1"/>
    <col min="5410" max="5414" width="1.42578125" style="4" customWidth="1"/>
    <col min="5415" max="5415" width="5.28515625" style="4" customWidth="1"/>
    <col min="5416" max="5428" width="1.42578125" style="4" customWidth="1"/>
    <col min="5429" max="5440" width="1.7109375" style="4" customWidth="1"/>
    <col min="5441" max="5447" width="1.42578125" style="4" customWidth="1"/>
    <col min="5448" max="5450" width="1.28515625" style="4" customWidth="1"/>
    <col min="5451" max="5451" width="1" style="4" customWidth="1"/>
    <col min="5452" max="5453" width="0" style="4" hidden="1" customWidth="1"/>
    <col min="5454" max="5454" width="1.7109375" style="4"/>
    <col min="5455" max="5460" width="1.28515625" style="4" customWidth="1"/>
    <col min="5461" max="5632" width="1.7109375" style="4"/>
    <col min="5633" max="5649" width="1.42578125" style="4" customWidth="1"/>
    <col min="5650" max="5650" width="7.28515625" style="4" customWidth="1"/>
    <col min="5651" max="5651" width="8.42578125" style="4" customWidth="1"/>
    <col min="5652" max="5652" width="6.140625" style="4" customWidth="1"/>
    <col min="5653" max="5657" width="1.7109375" style="4" customWidth="1"/>
    <col min="5658" max="5658" width="4.5703125" style="4" customWidth="1"/>
    <col min="5659" max="5664" width="1.7109375" style="4" customWidth="1"/>
    <col min="5665" max="5665" width="4.5703125" style="4" customWidth="1"/>
    <col min="5666" max="5670" width="1.42578125" style="4" customWidth="1"/>
    <col min="5671" max="5671" width="5.28515625" style="4" customWidth="1"/>
    <col min="5672" max="5684" width="1.42578125" style="4" customWidth="1"/>
    <col min="5685" max="5696" width="1.7109375" style="4" customWidth="1"/>
    <col min="5697" max="5703" width="1.42578125" style="4" customWidth="1"/>
    <col min="5704" max="5706" width="1.28515625" style="4" customWidth="1"/>
    <col min="5707" max="5707" width="1" style="4" customWidth="1"/>
    <col min="5708" max="5709" width="0" style="4" hidden="1" customWidth="1"/>
    <col min="5710" max="5710" width="1.7109375" style="4"/>
    <col min="5711" max="5716" width="1.28515625" style="4" customWidth="1"/>
    <col min="5717" max="5888" width="1.7109375" style="4"/>
    <col min="5889" max="5905" width="1.42578125" style="4" customWidth="1"/>
    <col min="5906" max="5906" width="7.28515625" style="4" customWidth="1"/>
    <col min="5907" max="5907" width="8.42578125" style="4" customWidth="1"/>
    <col min="5908" max="5908" width="6.140625" style="4" customWidth="1"/>
    <col min="5909" max="5913" width="1.7109375" style="4" customWidth="1"/>
    <col min="5914" max="5914" width="4.5703125" style="4" customWidth="1"/>
    <col min="5915" max="5920" width="1.7109375" style="4" customWidth="1"/>
    <col min="5921" max="5921" width="4.5703125" style="4" customWidth="1"/>
    <col min="5922" max="5926" width="1.42578125" style="4" customWidth="1"/>
    <col min="5927" max="5927" width="5.28515625" style="4" customWidth="1"/>
    <col min="5928" max="5940" width="1.42578125" style="4" customWidth="1"/>
    <col min="5941" max="5952" width="1.7109375" style="4" customWidth="1"/>
    <col min="5953" max="5959" width="1.42578125" style="4" customWidth="1"/>
    <col min="5960" max="5962" width="1.28515625" style="4" customWidth="1"/>
    <col min="5963" max="5963" width="1" style="4" customWidth="1"/>
    <col min="5964" max="5965" width="0" style="4" hidden="1" customWidth="1"/>
    <col min="5966" max="5966" width="1.7109375" style="4"/>
    <col min="5967" max="5972" width="1.28515625" style="4" customWidth="1"/>
    <col min="5973" max="6144" width="1.7109375" style="4"/>
    <col min="6145" max="6161" width="1.42578125" style="4" customWidth="1"/>
    <col min="6162" max="6162" width="7.28515625" style="4" customWidth="1"/>
    <col min="6163" max="6163" width="8.42578125" style="4" customWidth="1"/>
    <col min="6164" max="6164" width="6.140625" style="4" customWidth="1"/>
    <col min="6165" max="6169" width="1.7109375" style="4" customWidth="1"/>
    <col min="6170" max="6170" width="4.5703125" style="4" customWidth="1"/>
    <col min="6171" max="6176" width="1.7109375" style="4" customWidth="1"/>
    <col min="6177" max="6177" width="4.5703125" style="4" customWidth="1"/>
    <col min="6178" max="6182" width="1.42578125" style="4" customWidth="1"/>
    <col min="6183" max="6183" width="5.28515625" style="4" customWidth="1"/>
    <col min="6184" max="6196" width="1.42578125" style="4" customWidth="1"/>
    <col min="6197" max="6208" width="1.7109375" style="4" customWidth="1"/>
    <col min="6209" max="6215" width="1.42578125" style="4" customWidth="1"/>
    <col min="6216" max="6218" width="1.28515625" style="4" customWidth="1"/>
    <col min="6219" max="6219" width="1" style="4" customWidth="1"/>
    <col min="6220" max="6221" width="0" style="4" hidden="1" customWidth="1"/>
    <col min="6222" max="6222" width="1.7109375" style="4"/>
    <col min="6223" max="6228" width="1.28515625" style="4" customWidth="1"/>
    <col min="6229" max="6400" width="1.7109375" style="4"/>
    <col min="6401" max="6417" width="1.42578125" style="4" customWidth="1"/>
    <col min="6418" max="6418" width="7.28515625" style="4" customWidth="1"/>
    <col min="6419" max="6419" width="8.42578125" style="4" customWidth="1"/>
    <col min="6420" max="6420" width="6.140625" style="4" customWidth="1"/>
    <col min="6421" max="6425" width="1.7109375" style="4" customWidth="1"/>
    <col min="6426" max="6426" width="4.5703125" style="4" customWidth="1"/>
    <col min="6427" max="6432" width="1.7109375" style="4" customWidth="1"/>
    <col min="6433" max="6433" width="4.5703125" style="4" customWidth="1"/>
    <col min="6434" max="6438" width="1.42578125" style="4" customWidth="1"/>
    <col min="6439" max="6439" width="5.28515625" style="4" customWidth="1"/>
    <col min="6440" max="6452" width="1.42578125" style="4" customWidth="1"/>
    <col min="6453" max="6464" width="1.7109375" style="4" customWidth="1"/>
    <col min="6465" max="6471" width="1.42578125" style="4" customWidth="1"/>
    <col min="6472" max="6474" width="1.28515625" style="4" customWidth="1"/>
    <col min="6475" max="6475" width="1" style="4" customWidth="1"/>
    <col min="6476" max="6477" width="0" style="4" hidden="1" customWidth="1"/>
    <col min="6478" max="6478" width="1.7109375" style="4"/>
    <col min="6479" max="6484" width="1.28515625" style="4" customWidth="1"/>
    <col min="6485" max="6656" width="1.7109375" style="4"/>
    <col min="6657" max="6673" width="1.42578125" style="4" customWidth="1"/>
    <col min="6674" max="6674" width="7.28515625" style="4" customWidth="1"/>
    <col min="6675" max="6675" width="8.42578125" style="4" customWidth="1"/>
    <col min="6676" max="6676" width="6.140625" style="4" customWidth="1"/>
    <col min="6677" max="6681" width="1.7109375" style="4" customWidth="1"/>
    <col min="6682" max="6682" width="4.5703125" style="4" customWidth="1"/>
    <col min="6683" max="6688" width="1.7109375" style="4" customWidth="1"/>
    <col min="6689" max="6689" width="4.5703125" style="4" customWidth="1"/>
    <col min="6690" max="6694" width="1.42578125" style="4" customWidth="1"/>
    <col min="6695" max="6695" width="5.28515625" style="4" customWidth="1"/>
    <col min="6696" max="6708" width="1.42578125" style="4" customWidth="1"/>
    <col min="6709" max="6720" width="1.7109375" style="4" customWidth="1"/>
    <col min="6721" max="6727" width="1.42578125" style="4" customWidth="1"/>
    <col min="6728" max="6730" width="1.28515625" style="4" customWidth="1"/>
    <col min="6731" max="6731" width="1" style="4" customWidth="1"/>
    <col min="6732" max="6733" width="0" style="4" hidden="1" customWidth="1"/>
    <col min="6734" max="6734" width="1.7109375" style="4"/>
    <col min="6735" max="6740" width="1.28515625" style="4" customWidth="1"/>
    <col min="6741" max="6912" width="1.7109375" style="4"/>
    <col min="6913" max="6929" width="1.42578125" style="4" customWidth="1"/>
    <col min="6930" max="6930" width="7.28515625" style="4" customWidth="1"/>
    <col min="6931" max="6931" width="8.42578125" style="4" customWidth="1"/>
    <col min="6932" max="6932" width="6.140625" style="4" customWidth="1"/>
    <col min="6933" max="6937" width="1.7109375" style="4" customWidth="1"/>
    <col min="6938" max="6938" width="4.5703125" style="4" customWidth="1"/>
    <col min="6939" max="6944" width="1.7109375" style="4" customWidth="1"/>
    <col min="6945" max="6945" width="4.5703125" style="4" customWidth="1"/>
    <col min="6946" max="6950" width="1.42578125" style="4" customWidth="1"/>
    <col min="6951" max="6951" width="5.28515625" style="4" customWidth="1"/>
    <col min="6952" max="6964" width="1.42578125" style="4" customWidth="1"/>
    <col min="6965" max="6976" width="1.7109375" style="4" customWidth="1"/>
    <col min="6977" max="6983" width="1.42578125" style="4" customWidth="1"/>
    <col min="6984" max="6986" width="1.28515625" style="4" customWidth="1"/>
    <col min="6987" max="6987" width="1" style="4" customWidth="1"/>
    <col min="6988" max="6989" width="0" style="4" hidden="1" customWidth="1"/>
    <col min="6990" max="6990" width="1.7109375" style="4"/>
    <col min="6991" max="6996" width="1.28515625" style="4" customWidth="1"/>
    <col min="6997" max="7168" width="1.7109375" style="4"/>
    <col min="7169" max="7185" width="1.42578125" style="4" customWidth="1"/>
    <col min="7186" max="7186" width="7.28515625" style="4" customWidth="1"/>
    <col min="7187" max="7187" width="8.42578125" style="4" customWidth="1"/>
    <col min="7188" max="7188" width="6.140625" style="4" customWidth="1"/>
    <col min="7189" max="7193" width="1.7109375" style="4" customWidth="1"/>
    <col min="7194" max="7194" width="4.5703125" style="4" customWidth="1"/>
    <col min="7195" max="7200" width="1.7109375" style="4" customWidth="1"/>
    <col min="7201" max="7201" width="4.5703125" style="4" customWidth="1"/>
    <col min="7202" max="7206" width="1.42578125" style="4" customWidth="1"/>
    <col min="7207" max="7207" width="5.28515625" style="4" customWidth="1"/>
    <col min="7208" max="7220" width="1.42578125" style="4" customWidth="1"/>
    <col min="7221" max="7232" width="1.7109375" style="4" customWidth="1"/>
    <col min="7233" max="7239" width="1.42578125" style="4" customWidth="1"/>
    <col min="7240" max="7242" width="1.28515625" style="4" customWidth="1"/>
    <col min="7243" max="7243" width="1" style="4" customWidth="1"/>
    <col min="7244" max="7245" width="0" style="4" hidden="1" customWidth="1"/>
    <col min="7246" max="7246" width="1.7109375" style="4"/>
    <col min="7247" max="7252" width="1.28515625" style="4" customWidth="1"/>
    <col min="7253" max="7424" width="1.7109375" style="4"/>
    <col min="7425" max="7441" width="1.42578125" style="4" customWidth="1"/>
    <col min="7442" max="7442" width="7.28515625" style="4" customWidth="1"/>
    <col min="7443" max="7443" width="8.42578125" style="4" customWidth="1"/>
    <col min="7444" max="7444" width="6.140625" style="4" customWidth="1"/>
    <col min="7445" max="7449" width="1.7109375" style="4" customWidth="1"/>
    <col min="7450" max="7450" width="4.5703125" style="4" customWidth="1"/>
    <col min="7451" max="7456" width="1.7109375" style="4" customWidth="1"/>
    <col min="7457" max="7457" width="4.5703125" style="4" customWidth="1"/>
    <col min="7458" max="7462" width="1.42578125" style="4" customWidth="1"/>
    <col min="7463" max="7463" width="5.28515625" style="4" customWidth="1"/>
    <col min="7464" max="7476" width="1.42578125" style="4" customWidth="1"/>
    <col min="7477" max="7488" width="1.7109375" style="4" customWidth="1"/>
    <col min="7489" max="7495" width="1.42578125" style="4" customWidth="1"/>
    <col min="7496" max="7498" width="1.28515625" style="4" customWidth="1"/>
    <col min="7499" max="7499" width="1" style="4" customWidth="1"/>
    <col min="7500" max="7501" width="0" style="4" hidden="1" customWidth="1"/>
    <col min="7502" max="7502" width="1.7109375" style="4"/>
    <col min="7503" max="7508" width="1.28515625" style="4" customWidth="1"/>
    <col min="7509" max="7680" width="1.7109375" style="4"/>
    <col min="7681" max="7697" width="1.42578125" style="4" customWidth="1"/>
    <col min="7698" max="7698" width="7.28515625" style="4" customWidth="1"/>
    <col min="7699" max="7699" width="8.42578125" style="4" customWidth="1"/>
    <col min="7700" max="7700" width="6.140625" style="4" customWidth="1"/>
    <col min="7701" max="7705" width="1.7109375" style="4" customWidth="1"/>
    <col min="7706" max="7706" width="4.5703125" style="4" customWidth="1"/>
    <col min="7707" max="7712" width="1.7109375" style="4" customWidth="1"/>
    <col min="7713" max="7713" width="4.5703125" style="4" customWidth="1"/>
    <col min="7714" max="7718" width="1.42578125" style="4" customWidth="1"/>
    <col min="7719" max="7719" width="5.28515625" style="4" customWidth="1"/>
    <col min="7720" max="7732" width="1.42578125" style="4" customWidth="1"/>
    <col min="7733" max="7744" width="1.7109375" style="4" customWidth="1"/>
    <col min="7745" max="7751" width="1.42578125" style="4" customWidth="1"/>
    <col min="7752" max="7754" width="1.28515625" style="4" customWidth="1"/>
    <col min="7755" max="7755" width="1" style="4" customWidth="1"/>
    <col min="7756" max="7757" width="0" style="4" hidden="1" customWidth="1"/>
    <col min="7758" max="7758" width="1.7109375" style="4"/>
    <col min="7759" max="7764" width="1.28515625" style="4" customWidth="1"/>
    <col min="7765" max="7936" width="1.7109375" style="4"/>
    <col min="7937" max="7953" width="1.42578125" style="4" customWidth="1"/>
    <col min="7954" max="7954" width="7.28515625" style="4" customWidth="1"/>
    <col min="7955" max="7955" width="8.42578125" style="4" customWidth="1"/>
    <col min="7956" max="7956" width="6.140625" style="4" customWidth="1"/>
    <col min="7957" max="7961" width="1.7109375" style="4" customWidth="1"/>
    <col min="7962" max="7962" width="4.5703125" style="4" customWidth="1"/>
    <col min="7963" max="7968" width="1.7109375" style="4" customWidth="1"/>
    <col min="7969" max="7969" width="4.5703125" style="4" customWidth="1"/>
    <col min="7970" max="7974" width="1.42578125" style="4" customWidth="1"/>
    <col min="7975" max="7975" width="5.28515625" style="4" customWidth="1"/>
    <col min="7976" max="7988" width="1.42578125" style="4" customWidth="1"/>
    <col min="7989" max="8000" width="1.7109375" style="4" customWidth="1"/>
    <col min="8001" max="8007" width="1.42578125" style="4" customWidth="1"/>
    <col min="8008" max="8010" width="1.28515625" style="4" customWidth="1"/>
    <col min="8011" max="8011" width="1" style="4" customWidth="1"/>
    <col min="8012" max="8013" width="0" style="4" hidden="1" customWidth="1"/>
    <col min="8014" max="8014" width="1.7109375" style="4"/>
    <col min="8015" max="8020" width="1.28515625" style="4" customWidth="1"/>
    <col min="8021" max="8192" width="1.7109375" style="4"/>
    <col min="8193" max="8209" width="1.42578125" style="4" customWidth="1"/>
    <col min="8210" max="8210" width="7.28515625" style="4" customWidth="1"/>
    <col min="8211" max="8211" width="8.42578125" style="4" customWidth="1"/>
    <col min="8212" max="8212" width="6.140625" style="4" customWidth="1"/>
    <col min="8213" max="8217" width="1.7109375" style="4" customWidth="1"/>
    <col min="8218" max="8218" width="4.5703125" style="4" customWidth="1"/>
    <col min="8219" max="8224" width="1.7109375" style="4" customWidth="1"/>
    <col min="8225" max="8225" width="4.5703125" style="4" customWidth="1"/>
    <col min="8226" max="8230" width="1.42578125" style="4" customWidth="1"/>
    <col min="8231" max="8231" width="5.28515625" style="4" customWidth="1"/>
    <col min="8232" max="8244" width="1.42578125" style="4" customWidth="1"/>
    <col min="8245" max="8256" width="1.7109375" style="4" customWidth="1"/>
    <col min="8257" max="8263" width="1.42578125" style="4" customWidth="1"/>
    <col min="8264" max="8266" width="1.28515625" style="4" customWidth="1"/>
    <col min="8267" max="8267" width="1" style="4" customWidth="1"/>
    <col min="8268" max="8269" width="0" style="4" hidden="1" customWidth="1"/>
    <col min="8270" max="8270" width="1.7109375" style="4"/>
    <col min="8271" max="8276" width="1.28515625" style="4" customWidth="1"/>
    <col min="8277" max="8448" width="1.7109375" style="4"/>
    <col min="8449" max="8465" width="1.42578125" style="4" customWidth="1"/>
    <col min="8466" max="8466" width="7.28515625" style="4" customWidth="1"/>
    <col min="8467" max="8467" width="8.42578125" style="4" customWidth="1"/>
    <col min="8468" max="8468" width="6.140625" style="4" customWidth="1"/>
    <col min="8469" max="8473" width="1.7109375" style="4" customWidth="1"/>
    <col min="8474" max="8474" width="4.5703125" style="4" customWidth="1"/>
    <col min="8475" max="8480" width="1.7109375" style="4" customWidth="1"/>
    <col min="8481" max="8481" width="4.5703125" style="4" customWidth="1"/>
    <col min="8482" max="8486" width="1.42578125" style="4" customWidth="1"/>
    <col min="8487" max="8487" width="5.28515625" style="4" customWidth="1"/>
    <col min="8488" max="8500" width="1.42578125" style="4" customWidth="1"/>
    <col min="8501" max="8512" width="1.7109375" style="4" customWidth="1"/>
    <col min="8513" max="8519" width="1.42578125" style="4" customWidth="1"/>
    <col min="8520" max="8522" width="1.28515625" style="4" customWidth="1"/>
    <col min="8523" max="8523" width="1" style="4" customWidth="1"/>
    <col min="8524" max="8525" width="0" style="4" hidden="1" customWidth="1"/>
    <col min="8526" max="8526" width="1.7109375" style="4"/>
    <col min="8527" max="8532" width="1.28515625" style="4" customWidth="1"/>
    <col min="8533" max="8704" width="1.7109375" style="4"/>
    <col min="8705" max="8721" width="1.42578125" style="4" customWidth="1"/>
    <col min="8722" max="8722" width="7.28515625" style="4" customWidth="1"/>
    <col min="8723" max="8723" width="8.42578125" style="4" customWidth="1"/>
    <col min="8724" max="8724" width="6.140625" style="4" customWidth="1"/>
    <col min="8725" max="8729" width="1.7109375" style="4" customWidth="1"/>
    <col min="8730" max="8730" width="4.5703125" style="4" customWidth="1"/>
    <col min="8731" max="8736" width="1.7109375" style="4" customWidth="1"/>
    <col min="8737" max="8737" width="4.5703125" style="4" customWidth="1"/>
    <col min="8738" max="8742" width="1.42578125" style="4" customWidth="1"/>
    <col min="8743" max="8743" width="5.28515625" style="4" customWidth="1"/>
    <col min="8744" max="8756" width="1.42578125" style="4" customWidth="1"/>
    <col min="8757" max="8768" width="1.7109375" style="4" customWidth="1"/>
    <col min="8769" max="8775" width="1.42578125" style="4" customWidth="1"/>
    <col min="8776" max="8778" width="1.28515625" style="4" customWidth="1"/>
    <col min="8779" max="8779" width="1" style="4" customWidth="1"/>
    <col min="8780" max="8781" width="0" style="4" hidden="1" customWidth="1"/>
    <col min="8782" max="8782" width="1.7109375" style="4"/>
    <col min="8783" max="8788" width="1.28515625" style="4" customWidth="1"/>
    <col min="8789" max="8960" width="1.7109375" style="4"/>
    <col min="8961" max="8977" width="1.42578125" style="4" customWidth="1"/>
    <col min="8978" max="8978" width="7.28515625" style="4" customWidth="1"/>
    <col min="8979" max="8979" width="8.42578125" style="4" customWidth="1"/>
    <col min="8980" max="8980" width="6.140625" style="4" customWidth="1"/>
    <col min="8981" max="8985" width="1.7109375" style="4" customWidth="1"/>
    <col min="8986" max="8986" width="4.5703125" style="4" customWidth="1"/>
    <col min="8987" max="8992" width="1.7109375" style="4" customWidth="1"/>
    <col min="8993" max="8993" width="4.5703125" style="4" customWidth="1"/>
    <col min="8994" max="8998" width="1.42578125" style="4" customWidth="1"/>
    <col min="8999" max="8999" width="5.28515625" style="4" customWidth="1"/>
    <col min="9000" max="9012" width="1.42578125" style="4" customWidth="1"/>
    <col min="9013" max="9024" width="1.7109375" style="4" customWidth="1"/>
    <col min="9025" max="9031" width="1.42578125" style="4" customWidth="1"/>
    <col min="9032" max="9034" width="1.28515625" style="4" customWidth="1"/>
    <col min="9035" max="9035" width="1" style="4" customWidth="1"/>
    <col min="9036" max="9037" width="0" style="4" hidden="1" customWidth="1"/>
    <col min="9038" max="9038" width="1.7109375" style="4"/>
    <col min="9039" max="9044" width="1.28515625" style="4" customWidth="1"/>
    <col min="9045" max="9216" width="1.7109375" style="4"/>
    <col min="9217" max="9233" width="1.42578125" style="4" customWidth="1"/>
    <col min="9234" max="9234" width="7.28515625" style="4" customWidth="1"/>
    <col min="9235" max="9235" width="8.42578125" style="4" customWidth="1"/>
    <col min="9236" max="9236" width="6.140625" style="4" customWidth="1"/>
    <col min="9237" max="9241" width="1.7109375" style="4" customWidth="1"/>
    <col min="9242" max="9242" width="4.5703125" style="4" customWidth="1"/>
    <col min="9243" max="9248" width="1.7109375" style="4" customWidth="1"/>
    <col min="9249" max="9249" width="4.5703125" style="4" customWidth="1"/>
    <col min="9250" max="9254" width="1.42578125" style="4" customWidth="1"/>
    <col min="9255" max="9255" width="5.28515625" style="4" customWidth="1"/>
    <col min="9256" max="9268" width="1.42578125" style="4" customWidth="1"/>
    <col min="9269" max="9280" width="1.7109375" style="4" customWidth="1"/>
    <col min="9281" max="9287" width="1.42578125" style="4" customWidth="1"/>
    <col min="9288" max="9290" width="1.28515625" style="4" customWidth="1"/>
    <col min="9291" max="9291" width="1" style="4" customWidth="1"/>
    <col min="9292" max="9293" width="0" style="4" hidden="1" customWidth="1"/>
    <col min="9294" max="9294" width="1.7109375" style="4"/>
    <col min="9295" max="9300" width="1.28515625" style="4" customWidth="1"/>
    <col min="9301" max="9472" width="1.7109375" style="4"/>
    <col min="9473" max="9489" width="1.42578125" style="4" customWidth="1"/>
    <col min="9490" max="9490" width="7.28515625" style="4" customWidth="1"/>
    <col min="9491" max="9491" width="8.42578125" style="4" customWidth="1"/>
    <col min="9492" max="9492" width="6.140625" style="4" customWidth="1"/>
    <col min="9493" max="9497" width="1.7109375" style="4" customWidth="1"/>
    <col min="9498" max="9498" width="4.5703125" style="4" customWidth="1"/>
    <col min="9499" max="9504" width="1.7109375" style="4" customWidth="1"/>
    <col min="9505" max="9505" width="4.5703125" style="4" customWidth="1"/>
    <col min="9506" max="9510" width="1.42578125" style="4" customWidth="1"/>
    <col min="9511" max="9511" width="5.28515625" style="4" customWidth="1"/>
    <col min="9512" max="9524" width="1.42578125" style="4" customWidth="1"/>
    <col min="9525" max="9536" width="1.7109375" style="4" customWidth="1"/>
    <col min="9537" max="9543" width="1.42578125" style="4" customWidth="1"/>
    <col min="9544" max="9546" width="1.28515625" style="4" customWidth="1"/>
    <col min="9547" max="9547" width="1" style="4" customWidth="1"/>
    <col min="9548" max="9549" width="0" style="4" hidden="1" customWidth="1"/>
    <col min="9550" max="9550" width="1.7109375" style="4"/>
    <col min="9551" max="9556" width="1.28515625" style="4" customWidth="1"/>
    <col min="9557" max="9728" width="1.7109375" style="4"/>
    <col min="9729" max="9745" width="1.42578125" style="4" customWidth="1"/>
    <col min="9746" max="9746" width="7.28515625" style="4" customWidth="1"/>
    <col min="9747" max="9747" width="8.42578125" style="4" customWidth="1"/>
    <col min="9748" max="9748" width="6.140625" style="4" customWidth="1"/>
    <col min="9749" max="9753" width="1.7109375" style="4" customWidth="1"/>
    <col min="9754" max="9754" width="4.5703125" style="4" customWidth="1"/>
    <col min="9755" max="9760" width="1.7109375" style="4" customWidth="1"/>
    <col min="9761" max="9761" width="4.5703125" style="4" customWidth="1"/>
    <col min="9762" max="9766" width="1.42578125" style="4" customWidth="1"/>
    <col min="9767" max="9767" width="5.28515625" style="4" customWidth="1"/>
    <col min="9768" max="9780" width="1.42578125" style="4" customWidth="1"/>
    <col min="9781" max="9792" width="1.7109375" style="4" customWidth="1"/>
    <col min="9793" max="9799" width="1.42578125" style="4" customWidth="1"/>
    <col min="9800" max="9802" width="1.28515625" style="4" customWidth="1"/>
    <col min="9803" max="9803" width="1" style="4" customWidth="1"/>
    <col min="9804" max="9805" width="0" style="4" hidden="1" customWidth="1"/>
    <col min="9806" max="9806" width="1.7109375" style="4"/>
    <col min="9807" max="9812" width="1.28515625" style="4" customWidth="1"/>
    <col min="9813" max="9984" width="1.7109375" style="4"/>
    <col min="9985" max="10001" width="1.42578125" style="4" customWidth="1"/>
    <col min="10002" max="10002" width="7.28515625" style="4" customWidth="1"/>
    <col min="10003" max="10003" width="8.42578125" style="4" customWidth="1"/>
    <col min="10004" max="10004" width="6.140625" style="4" customWidth="1"/>
    <col min="10005" max="10009" width="1.7109375" style="4" customWidth="1"/>
    <col min="10010" max="10010" width="4.5703125" style="4" customWidth="1"/>
    <col min="10011" max="10016" width="1.7109375" style="4" customWidth="1"/>
    <col min="10017" max="10017" width="4.5703125" style="4" customWidth="1"/>
    <col min="10018" max="10022" width="1.42578125" style="4" customWidth="1"/>
    <col min="10023" max="10023" width="5.28515625" style="4" customWidth="1"/>
    <col min="10024" max="10036" width="1.42578125" style="4" customWidth="1"/>
    <col min="10037" max="10048" width="1.7109375" style="4" customWidth="1"/>
    <col min="10049" max="10055" width="1.42578125" style="4" customWidth="1"/>
    <col min="10056" max="10058" width="1.28515625" style="4" customWidth="1"/>
    <col min="10059" max="10059" width="1" style="4" customWidth="1"/>
    <col min="10060" max="10061" width="0" style="4" hidden="1" customWidth="1"/>
    <col min="10062" max="10062" width="1.7109375" style="4"/>
    <col min="10063" max="10068" width="1.28515625" style="4" customWidth="1"/>
    <col min="10069" max="10240" width="1.7109375" style="4"/>
    <col min="10241" max="10257" width="1.42578125" style="4" customWidth="1"/>
    <col min="10258" max="10258" width="7.28515625" style="4" customWidth="1"/>
    <col min="10259" max="10259" width="8.42578125" style="4" customWidth="1"/>
    <col min="10260" max="10260" width="6.140625" style="4" customWidth="1"/>
    <col min="10261" max="10265" width="1.7109375" style="4" customWidth="1"/>
    <col min="10266" max="10266" width="4.5703125" style="4" customWidth="1"/>
    <col min="10267" max="10272" width="1.7109375" style="4" customWidth="1"/>
    <col min="10273" max="10273" width="4.5703125" style="4" customWidth="1"/>
    <col min="10274" max="10278" width="1.42578125" style="4" customWidth="1"/>
    <col min="10279" max="10279" width="5.28515625" style="4" customWidth="1"/>
    <col min="10280" max="10292" width="1.42578125" style="4" customWidth="1"/>
    <col min="10293" max="10304" width="1.7109375" style="4" customWidth="1"/>
    <col min="10305" max="10311" width="1.42578125" style="4" customWidth="1"/>
    <col min="10312" max="10314" width="1.28515625" style="4" customWidth="1"/>
    <col min="10315" max="10315" width="1" style="4" customWidth="1"/>
    <col min="10316" max="10317" width="0" style="4" hidden="1" customWidth="1"/>
    <col min="10318" max="10318" width="1.7109375" style="4"/>
    <col min="10319" max="10324" width="1.28515625" style="4" customWidth="1"/>
    <col min="10325" max="10496" width="1.7109375" style="4"/>
    <col min="10497" max="10513" width="1.42578125" style="4" customWidth="1"/>
    <col min="10514" max="10514" width="7.28515625" style="4" customWidth="1"/>
    <col min="10515" max="10515" width="8.42578125" style="4" customWidth="1"/>
    <col min="10516" max="10516" width="6.140625" style="4" customWidth="1"/>
    <col min="10517" max="10521" width="1.7109375" style="4" customWidth="1"/>
    <col min="10522" max="10522" width="4.5703125" style="4" customWidth="1"/>
    <col min="10523" max="10528" width="1.7109375" style="4" customWidth="1"/>
    <col min="10529" max="10529" width="4.5703125" style="4" customWidth="1"/>
    <col min="10530" max="10534" width="1.42578125" style="4" customWidth="1"/>
    <col min="10535" max="10535" width="5.28515625" style="4" customWidth="1"/>
    <col min="10536" max="10548" width="1.42578125" style="4" customWidth="1"/>
    <col min="10549" max="10560" width="1.7109375" style="4" customWidth="1"/>
    <col min="10561" max="10567" width="1.42578125" style="4" customWidth="1"/>
    <col min="10568" max="10570" width="1.28515625" style="4" customWidth="1"/>
    <col min="10571" max="10571" width="1" style="4" customWidth="1"/>
    <col min="10572" max="10573" width="0" style="4" hidden="1" customWidth="1"/>
    <col min="10574" max="10574" width="1.7109375" style="4"/>
    <col min="10575" max="10580" width="1.28515625" style="4" customWidth="1"/>
    <col min="10581" max="10752" width="1.7109375" style="4"/>
    <col min="10753" max="10769" width="1.42578125" style="4" customWidth="1"/>
    <col min="10770" max="10770" width="7.28515625" style="4" customWidth="1"/>
    <col min="10771" max="10771" width="8.42578125" style="4" customWidth="1"/>
    <col min="10772" max="10772" width="6.140625" style="4" customWidth="1"/>
    <col min="10773" max="10777" width="1.7109375" style="4" customWidth="1"/>
    <col min="10778" max="10778" width="4.5703125" style="4" customWidth="1"/>
    <col min="10779" max="10784" width="1.7109375" style="4" customWidth="1"/>
    <col min="10785" max="10785" width="4.5703125" style="4" customWidth="1"/>
    <col min="10786" max="10790" width="1.42578125" style="4" customWidth="1"/>
    <col min="10791" max="10791" width="5.28515625" style="4" customWidth="1"/>
    <col min="10792" max="10804" width="1.42578125" style="4" customWidth="1"/>
    <col min="10805" max="10816" width="1.7109375" style="4" customWidth="1"/>
    <col min="10817" max="10823" width="1.42578125" style="4" customWidth="1"/>
    <col min="10824" max="10826" width="1.28515625" style="4" customWidth="1"/>
    <col min="10827" max="10827" width="1" style="4" customWidth="1"/>
    <col min="10828" max="10829" width="0" style="4" hidden="1" customWidth="1"/>
    <col min="10830" max="10830" width="1.7109375" style="4"/>
    <col min="10831" max="10836" width="1.28515625" style="4" customWidth="1"/>
    <col min="10837" max="11008" width="1.7109375" style="4"/>
    <col min="11009" max="11025" width="1.42578125" style="4" customWidth="1"/>
    <col min="11026" max="11026" width="7.28515625" style="4" customWidth="1"/>
    <col min="11027" max="11027" width="8.42578125" style="4" customWidth="1"/>
    <col min="11028" max="11028" width="6.140625" style="4" customWidth="1"/>
    <col min="11029" max="11033" width="1.7109375" style="4" customWidth="1"/>
    <col min="11034" max="11034" width="4.5703125" style="4" customWidth="1"/>
    <col min="11035" max="11040" width="1.7109375" style="4" customWidth="1"/>
    <col min="11041" max="11041" width="4.5703125" style="4" customWidth="1"/>
    <col min="11042" max="11046" width="1.42578125" style="4" customWidth="1"/>
    <col min="11047" max="11047" width="5.28515625" style="4" customWidth="1"/>
    <col min="11048" max="11060" width="1.42578125" style="4" customWidth="1"/>
    <col min="11061" max="11072" width="1.7109375" style="4" customWidth="1"/>
    <col min="11073" max="11079" width="1.42578125" style="4" customWidth="1"/>
    <col min="11080" max="11082" width="1.28515625" style="4" customWidth="1"/>
    <col min="11083" max="11083" width="1" style="4" customWidth="1"/>
    <col min="11084" max="11085" width="0" style="4" hidden="1" customWidth="1"/>
    <col min="11086" max="11086" width="1.7109375" style="4"/>
    <col min="11087" max="11092" width="1.28515625" style="4" customWidth="1"/>
    <col min="11093" max="11264" width="1.7109375" style="4"/>
    <col min="11265" max="11281" width="1.42578125" style="4" customWidth="1"/>
    <col min="11282" max="11282" width="7.28515625" style="4" customWidth="1"/>
    <col min="11283" max="11283" width="8.42578125" style="4" customWidth="1"/>
    <col min="11284" max="11284" width="6.140625" style="4" customWidth="1"/>
    <col min="11285" max="11289" width="1.7109375" style="4" customWidth="1"/>
    <col min="11290" max="11290" width="4.5703125" style="4" customWidth="1"/>
    <col min="11291" max="11296" width="1.7109375" style="4" customWidth="1"/>
    <col min="11297" max="11297" width="4.5703125" style="4" customWidth="1"/>
    <col min="11298" max="11302" width="1.42578125" style="4" customWidth="1"/>
    <col min="11303" max="11303" width="5.28515625" style="4" customWidth="1"/>
    <col min="11304" max="11316" width="1.42578125" style="4" customWidth="1"/>
    <col min="11317" max="11328" width="1.7109375" style="4" customWidth="1"/>
    <col min="11329" max="11335" width="1.42578125" style="4" customWidth="1"/>
    <col min="11336" max="11338" width="1.28515625" style="4" customWidth="1"/>
    <col min="11339" max="11339" width="1" style="4" customWidth="1"/>
    <col min="11340" max="11341" width="0" style="4" hidden="1" customWidth="1"/>
    <col min="11342" max="11342" width="1.7109375" style="4"/>
    <col min="11343" max="11348" width="1.28515625" style="4" customWidth="1"/>
    <col min="11349" max="11520" width="1.7109375" style="4"/>
    <col min="11521" max="11537" width="1.42578125" style="4" customWidth="1"/>
    <col min="11538" max="11538" width="7.28515625" style="4" customWidth="1"/>
    <col min="11539" max="11539" width="8.42578125" style="4" customWidth="1"/>
    <col min="11540" max="11540" width="6.140625" style="4" customWidth="1"/>
    <col min="11541" max="11545" width="1.7109375" style="4" customWidth="1"/>
    <col min="11546" max="11546" width="4.5703125" style="4" customWidth="1"/>
    <col min="11547" max="11552" width="1.7109375" style="4" customWidth="1"/>
    <col min="11553" max="11553" width="4.5703125" style="4" customWidth="1"/>
    <col min="11554" max="11558" width="1.42578125" style="4" customWidth="1"/>
    <col min="11559" max="11559" width="5.28515625" style="4" customWidth="1"/>
    <col min="11560" max="11572" width="1.42578125" style="4" customWidth="1"/>
    <col min="11573" max="11584" width="1.7109375" style="4" customWidth="1"/>
    <col min="11585" max="11591" width="1.42578125" style="4" customWidth="1"/>
    <col min="11592" max="11594" width="1.28515625" style="4" customWidth="1"/>
    <col min="11595" max="11595" width="1" style="4" customWidth="1"/>
    <col min="11596" max="11597" width="0" style="4" hidden="1" customWidth="1"/>
    <col min="11598" max="11598" width="1.7109375" style="4"/>
    <col min="11599" max="11604" width="1.28515625" style="4" customWidth="1"/>
    <col min="11605" max="11776" width="1.7109375" style="4"/>
    <col min="11777" max="11793" width="1.42578125" style="4" customWidth="1"/>
    <col min="11794" max="11794" width="7.28515625" style="4" customWidth="1"/>
    <col min="11795" max="11795" width="8.42578125" style="4" customWidth="1"/>
    <col min="11796" max="11796" width="6.140625" style="4" customWidth="1"/>
    <col min="11797" max="11801" width="1.7109375" style="4" customWidth="1"/>
    <col min="11802" max="11802" width="4.5703125" style="4" customWidth="1"/>
    <col min="11803" max="11808" width="1.7109375" style="4" customWidth="1"/>
    <col min="11809" max="11809" width="4.5703125" style="4" customWidth="1"/>
    <col min="11810" max="11814" width="1.42578125" style="4" customWidth="1"/>
    <col min="11815" max="11815" width="5.28515625" style="4" customWidth="1"/>
    <col min="11816" max="11828" width="1.42578125" style="4" customWidth="1"/>
    <col min="11829" max="11840" width="1.7109375" style="4" customWidth="1"/>
    <col min="11841" max="11847" width="1.42578125" style="4" customWidth="1"/>
    <col min="11848" max="11850" width="1.28515625" style="4" customWidth="1"/>
    <col min="11851" max="11851" width="1" style="4" customWidth="1"/>
    <col min="11852" max="11853" width="0" style="4" hidden="1" customWidth="1"/>
    <col min="11854" max="11854" width="1.7109375" style="4"/>
    <col min="11855" max="11860" width="1.28515625" style="4" customWidth="1"/>
    <col min="11861" max="12032" width="1.7109375" style="4"/>
    <col min="12033" max="12049" width="1.42578125" style="4" customWidth="1"/>
    <col min="12050" max="12050" width="7.28515625" style="4" customWidth="1"/>
    <col min="12051" max="12051" width="8.42578125" style="4" customWidth="1"/>
    <col min="12052" max="12052" width="6.140625" style="4" customWidth="1"/>
    <col min="12053" max="12057" width="1.7109375" style="4" customWidth="1"/>
    <col min="12058" max="12058" width="4.5703125" style="4" customWidth="1"/>
    <col min="12059" max="12064" width="1.7109375" style="4" customWidth="1"/>
    <col min="12065" max="12065" width="4.5703125" style="4" customWidth="1"/>
    <col min="12066" max="12070" width="1.42578125" style="4" customWidth="1"/>
    <col min="12071" max="12071" width="5.28515625" style="4" customWidth="1"/>
    <col min="12072" max="12084" width="1.42578125" style="4" customWidth="1"/>
    <col min="12085" max="12096" width="1.7109375" style="4" customWidth="1"/>
    <col min="12097" max="12103" width="1.42578125" style="4" customWidth="1"/>
    <col min="12104" max="12106" width="1.28515625" style="4" customWidth="1"/>
    <col min="12107" max="12107" width="1" style="4" customWidth="1"/>
    <col min="12108" max="12109" width="0" style="4" hidden="1" customWidth="1"/>
    <col min="12110" max="12110" width="1.7109375" style="4"/>
    <col min="12111" max="12116" width="1.28515625" style="4" customWidth="1"/>
    <col min="12117" max="12288" width="1.7109375" style="4"/>
    <col min="12289" max="12305" width="1.42578125" style="4" customWidth="1"/>
    <col min="12306" max="12306" width="7.28515625" style="4" customWidth="1"/>
    <col min="12307" max="12307" width="8.42578125" style="4" customWidth="1"/>
    <col min="12308" max="12308" width="6.140625" style="4" customWidth="1"/>
    <col min="12309" max="12313" width="1.7109375" style="4" customWidth="1"/>
    <col min="12314" max="12314" width="4.5703125" style="4" customWidth="1"/>
    <col min="12315" max="12320" width="1.7109375" style="4" customWidth="1"/>
    <col min="12321" max="12321" width="4.5703125" style="4" customWidth="1"/>
    <col min="12322" max="12326" width="1.42578125" style="4" customWidth="1"/>
    <col min="12327" max="12327" width="5.28515625" style="4" customWidth="1"/>
    <col min="12328" max="12340" width="1.42578125" style="4" customWidth="1"/>
    <col min="12341" max="12352" width="1.7109375" style="4" customWidth="1"/>
    <col min="12353" max="12359" width="1.42578125" style="4" customWidth="1"/>
    <col min="12360" max="12362" width="1.28515625" style="4" customWidth="1"/>
    <col min="12363" max="12363" width="1" style="4" customWidth="1"/>
    <col min="12364" max="12365" width="0" style="4" hidden="1" customWidth="1"/>
    <col min="12366" max="12366" width="1.7109375" style="4"/>
    <col min="12367" max="12372" width="1.28515625" style="4" customWidth="1"/>
    <col min="12373" max="12544" width="1.7109375" style="4"/>
    <col min="12545" max="12561" width="1.42578125" style="4" customWidth="1"/>
    <col min="12562" max="12562" width="7.28515625" style="4" customWidth="1"/>
    <col min="12563" max="12563" width="8.42578125" style="4" customWidth="1"/>
    <col min="12564" max="12564" width="6.140625" style="4" customWidth="1"/>
    <col min="12565" max="12569" width="1.7109375" style="4" customWidth="1"/>
    <col min="12570" max="12570" width="4.5703125" style="4" customWidth="1"/>
    <col min="12571" max="12576" width="1.7109375" style="4" customWidth="1"/>
    <col min="12577" max="12577" width="4.5703125" style="4" customWidth="1"/>
    <col min="12578" max="12582" width="1.42578125" style="4" customWidth="1"/>
    <col min="12583" max="12583" width="5.28515625" style="4" customWidth="1"/>
    <col min="12584" max="12596" width="1.42578125" style="4" customWidth="1"/>
    <col min="12597" max="12608" width="1.7109375" style="4" customWidth="1"/>
    <col min="12609" max="12615" width="1.42578125" style="4" customWidth="1"/>
    <col min="12616" max="12618" width="1.28515625" style="4" customWidth="1"/>
    <col min="12619" max="12619" width="1" style="4" customWidth="1"/>
    <col min="12620" max="12621" width="0" style="4" hidden="1" customWidth="1"/>
    <col min="12622" max="12622" width="1.7109375" style="4"/>
    <col min="12623" max="12628" width="1.28515625" style="4" customWidth="1"/>
    <col min="12629" max="12800" width="1.7109375" style="4"/>
    <col min="12801" max="12817" width="1.42578125" style="4" customWidth="1"/>
    <col min="12818" max="12818" width="7.28515625" style="4" customWidth="1"/>
    <col min="12819" max="12819" width="8.42578125" style="4" customWidth="1"/>
    <col min="12820" max="12820" width="6.140625" style="4" customWidth="1"/>
    <col min="12821" max="12825" width="1.7109375" style="4" customWidth="1"/>
    <col min="12826" max="12826" width="4.5703125" style="4" customWidth="1"/>
    <col min="12827" max="12832" width="1.7109375" style="4" customWidth="1"/>
    <col min="12833" max="12833" width="4.5703125" style="4" customWidth="1"/>
    <col min="12834" max="12838" width="1.42578125" style="4" customWidth="1"/>
    <col min="12839" max="12839" width="5.28515625" style="4" customWidth="1"/>
    <col min="12840" max="12852" width="1.42578125" style="4" customWidth="1"/>
    <col min="12853" max="12864" width="1.7109375" style="4" customWidth="1"/>
    <col min="12865" max="12871" width="1.42578125" style="4" customWidth="1"/>
    <col min="12872" max="12874" width="1.28515625" style="4" customWidth="1"/>
    <col min="12875" max="12875" width="1" style="4" customWidth="1"/>
    <col min="12876" max="12877" width="0" style="4" hidden="1" customWidth="1"/>
    <col min="12878" max="12878" width="1.7109375" style="4"/>
    <col min="12879" max="12884" width="1.28515625" style="4" customWidth="1"/>
    <col min="12885" max="13056" width="1.7109375" style="4"/>
    <col min="13057" max="13073" width="1.42578125" style="4" customWidth="1"/>
    <col min="13074" max="13074" width="7.28515625" style="4" customWidth="1"/>
    <col min="13075" max="13075" width="8.42578125" style="4" customWidth="1"/>
    <col min="13076" max="13076" width="6.140625" style="4" customWidth="1"/>
    <col min="13077" max="13081" width="1.7109375" style="4" customWidth="1"/>
    <col min="13082" max="13082" width="4.5703125" style="4" customWidth="1"/>
    <col min="13083" max="13088" width="1.7109375" style="4" customWidth="1"/>
    <col min="13089" max="13089" width="4.5703125" style="4" customWidth="1"/>
    <col min="13090" max="13094" width="1.42578125" style="4" customWidth="1"/>
    <col min="13095" max="13095" width="5.28515625" style="4" customWidth="1"/>
    <col min="13096" max="13108" width="1.42578125" style="4" customWidth="1"/>
    <col min="13109" max="13120" width="1.7109375" style="4" customWidth="1"/>
    <col min="13121" max="13127" width="1.42578125" style="4" customWidth="1"/>
    <col min="13128" max="13130" width="1.28515625" style="4" customWidth="1"/>
    <col min="13131" max="13131" width="1" style="4" customWidth="1"/>
    <col min="13132" max="13133" width="0" style="4" hidden="1" customWidth="1"/>
    <col min="13134" max="13134" width="1.7109375" style="4"/>
    <col min="13135" max="13140" width="1.28515625" style="4" customWidth="1"/>
    <col min="13141" max="13312" width="1.7109375" style="4"/>
    <col min="13313" max="13329" width="1.42578125" style="4" customWidth="1"/>
    <col min="13330" max="13330" width="7.28515625" style="4" customWidth="1"/>
    <col min="13331" max="13331" width="8.42578125" style="4" customWidth="1"/>
    <col min="13332" max="13332" width="6.140625" style="4" customWidth="1"/>
    <col min="13333" max="13337" width="1.7109375" style="4" customWidth="1"/>
    <col min="13338" max="13338" width="4.5703125" style="4" customWidth="1"/>
    <col min="13339" max="13344" width="1.7109375" style="4" customWidth="1"/>
    <col min="13345" max="13345" width="4.5703125" style="4" customWidth="1"/>
    <col min="13346" max="13350" width="1.42578125" style="4" customWidth="1"/>
    <col min="13351" max="13351" width="5.28515625" style="4" customWidth="1"/>
    <col min="13352" max="13364" width="1.42578125" style="4" customWidth="1"/>
    <col min="13365" max="13376" width="1.7109375" style="4" customWidth="1"/>
    <col min="13377" max="13383" width="1.42578125" style="4" customWidth="1"/>
    <col min="13384" max="13386" width="1.28515625" style="4" customWidth="1"/>
    <col min="13387" max="13387" width="1" style="4" customWidth="1"/>
    <col min="13388" max="13389" width="0" style="4" hidden="1" customWidth="1"/>
    <col min="13390" max="13390" width="1.7109375" style="4"/>
    <col min="13391" max="13396" width="1.28515625" style="4" customWidth="1"/>
    <col min="13397" max="13568" width="1.7109375" style="4"/>
    <col min="13569" max="13585" width="1.42578125" style="4" customWidth="1"/>
    <col min="13586" max="13586" width="7.28515625" style="4" customWidth="1"/>
    <col min="13587" max="13587" width="8.42578125" style="4" customWidth="1"/>
    <col min="13588" max="13588" width="6.140625" style="4" customWidth="1"/>
    <col min="13589" max="13593" width="1.7109375" style="4" customWidth="1"/>
    <col min="13594" max="13594" width="4.5703125" style="4" customWidth="1"/>
    <col min="13595" max="13600" width="1.7109375" style="4" customWidth="1"/>
    <col min="13601" max="13601" width="4.5703125" style="4" customWidth="1"/>
    <col min="13602" max="13606" width="1.42578125" style="4" customWidth="1"/>
    <col min="13607" max="13607" width="5.28515625" style="4" customWidth="1"/>
    <col min="13608" max="13620" width="1.42578125" style="4" customWidth="1"/>
    <col min="13621" max="13632" width="1.7109375" style="4" customWidth="1"/>
    <col min="13633" max="13639" width="1.42578125" style="4" customWidth="1"/>
    <col min="13640" max="13642" width="1.28515625" style="4" customWidth="1"/>
    <col min="13643" max="13643" width="1" style="4" customWidth="1"/>
    <col min="13644" max="13645" width="0" style="4" hidden="1" customWidth="1"/>
    <col min="13646" max="13646" width="1.7109375" style="4"/>
    <col min="13647" max="13652" width="1.28515625" style="4" customWidth="1"/>
    <col min="13653" max="13824" width="1.7109375" style="4"/>
    <col min="13825" max="13841" width="1.42578125" style="4" customWidth="1"/>
    <col min="13842" max="13842" width="7.28515625" style="4" customWidth="1"/>
    <col min="13843" max="13843" width="8.42578125" style="4" customWidth="1"/>
    <col min="13844" max="13844" width="6.140625" style="4" customWidth="1"/>
    <col min="13845" max="13849" width="1.7109375" style="4" customWidth="1"/>
    <col min="13850" max="13850" width="4.5703125" style="4" customWidth="1"/>
    <col min="13851" max="13856" width="1.7109375" style="4" customWidth="1"/>
    <col min="13857" max="13857" width="4.5703125" style="4" customWidth="1"/>
    <col min="13858" max="13862" width="1.42578125" style="4" customWidth="1"/>
    <col min="13863" max="13863" width="5.28515625" style="4" customWidth="1"/>
    <col min="13864" max="13876" width="1.42578125" style="4" customWidth="1"/>
    <col min="13877" max="13888" width="1.7109375" style="4" customWidth="1"/>
    <col min="13889" max="13895" width="1.42578125" style="4" customWidth="1"/>
    <col min="13896" max="13898" width="1.28515625" style="4" customWidth="1"/>
    <col min="13899" max="13899" width="1" style="4" customWidth="1"/>
    <col min="13900" max="13901" width="0" style="4" hidden="1" customWidth="1"/>
    <col min="13902" max="13902" width="1.7109375" style="4"/>
    <col min="13903" max="13908" width="1.28515625" style="4" customWidth="1"/>
    <col min="13909" max="14080" width="1.7109375" style="4"/>
    <col min="14081" max="14097" width="1.42578125" style="4" customWidth="1"/>
    <col min="14098" max="14098" width="7.28515625" style="4" customWidth="1"/>
    <col min="14099" max="14099" width="8.42578125" style="4" customWidth="1"/>
    <col min="14100" max="14100" width="6.140625" style="4" customWidth="1"/>
    <col min="14101" max="14105" width="1.7109375" style="4" customWidth="1"/>
    <col min="14106" max="14106" width="4.5703125" style="4" customWidth="1"/>
    <col min="14107" max="14112" width="1.7109375" style="4" customWidth="1"/>
    <col min="14113" max="14113" width="4.5703125" style="4" customWidth="1"/>
    <col min="14114" max="14118" width="1.42578125" style="4" customWidth="1"/>
    <col min="14119" max="14119" width="5.28515625" style="4" customWidth="1"/>
    <col min="14120" max="14132" width="1.42578125" style="4" customWidth="1"/>
    <col min="14133" max="14144" width="1.7109375" style="4" customWidth="1"/>
    <col min="14145" max="14151" width="1.42578125" style="4" customWidth="1"/>
    <col min="14152" max="14154" width="1.28515625" style="4" customWidth="1"/>
    <col min="14155" max="14155" width="1" style="4" customWidth="1"/>
    <col min="14156" max="14157" width="0" style="4" hidden="1" customWidth="1"/>
    <col min="14158" max="14158" width="1.7109375" style="4"/>
    <col min="14159" max="14164" width="1.28515625" style="4" customWidth="1"/>
    <col min="14165" max="14336" width="1.7109375" style="4"/>
    <col min="14337" max="14353" width="1.42578125" style="4" customWidth="1"/>
    <col min="14354" max="14354" width="7.28515625" style="4" customWidth="1"/>
    <col min="14355" max="14355" width="8.42578125" style="4" customWidth="1"/>
    <col min="14356" max="14356" width="6.140625" style="4" customWidth="1"/>
    <col min="14357" max="14361" width="1.7109375" style="4" customWidth="1"/>
    <col min="14362" max="14362" width="4.5703125" style="4" customWidth="1"/>
    <col min="14363" max="14368" width="1.7109375" style="4" customWidth="1"/>
    <col min="14369" max="14369" width="4.5703125" style="4" customWidth="1"/>
    <col min="14370" max="14374" width="1.42578125" style="4" customWidth="1"/>
    <col min="14375" max="14375" width="5.28515625" style="4" customWidth="1"/>
    <col min="14376" max="14388" width="1.42578125" style="4" customWidth="1"/>
    <col min="14389" max="14400" width="1.7109375" style="4" customWidth="1"/>
    <col min="14401" max="14407" width="1.42578125" style="4" customWidth="1"/>
    <col min="14408" max="14410" width="1.28515625" style="4" customWidth="1"/>
    <col min="14411" max="14411" width="1" style="4" customWidth="1"/>
    <col min="14412" max="14413" width="0" style="4" hidden="1" customWidth="1"/>
    <col min="14414" max="14414" width="1.7109375" style="4"/>
    <col min="14415" max="14420" width="1.28515625" style="4" customWidth="1"/>
    <col min="14421" max="14592" width="1.7109375" style="4"/>
    <col min="14593" max="14609" width="1.42578125" style="4" customWidth="1"/>
    <col min="14610" max="14610" width="7.28515625" style="4" customWidth="1"/>
    <col min="14611" max="14611" width="8.42578125" style="4" customWidth="1"/>
    <col min="14612" max="14612" width="6.140625" style="4" customWidth="1"/>
    <col min="14613" max="14617" width="1.7109375" style="4" customWidth="1"/>
    <col min="14618" max="14618" width="4.5703125" style="4" customWidth="1"/>
    <col min="14619" max="14624" width="1.7109375" style="4" customWidth="1"/>
    <col min="14625" max="14625" width="4.5703125" style="4" customWidth="1"/>
    <col min="14626" max="14630" width="1.42578125" style="4" customWidth="1"/>
    <col min="14631" max="14631" width="5.28515625" style="4" customWidth="1"/>
    <col min="14632" max="14644" width="1.42578125" style="4" customWidth="1"/>
    <col min="14645" max="14656" width="1.7109375" style="4" customWidth="1"/>
    <col min="14657" max="14663" width="1.42578125" style="4" customWidth="1"/>
    <col min="14664" max="14666" width="1.28515625" style="4" customWidth="1"/>
    <col min="14667" max="14667" width="1" style="4" customWidth="1"/>
    <col min="14668" max="14669" width="0" style="4" hidden="1" customWidth="1"/>
    <col min="14670" max="14670" width="1.7109375" style="4"/>
    <col min="14671" max="14676" width="1.28515625" style="4" customWidth="1"/>
    <col min="14677" max="14848" width="1.7109375" style="4"/>
    <col min="14849" max="14865" width="1.42578125" style="4" customWidth="1"/>
    <col min="14866" max="14866" width="7.28515625" style="4" customWidth="1"/>
    <col min="14867" max="14867" width="8.42578125" style="4" customWidth="1"/>
    <col min="14868" max="14868" width="6.140625" style="4" customWidth="1"/>
    <col min="14869" max="14873" width="1.7109375" style="4" customWidth="1"/>
    <col min="14874" max="14874" width="4.5703125" style="4" customWidth="1"/>
    <col min="14875" max="14880" width="1.7109375" style="4" customWidth="1"/>
    <col min="14881" max="14881" width="4.5703125" style="4" customWidth="1"/>
    <col min="14882" max="14886" width="1.42578125" style="4" customWidth="1"/>
    <col min="14887" max="14887" width="5.28515625" style="4" customWidth="1"/>
    <col min="14888" max="14900" width="1.42578125" style="4" customWidth="1"/>
    <col min="14901" max="14912" width="1.7109375" style="4" customWidth="1"/>
    <col min="14913" max="14919" width="1.42578125" style="4" customWidth="1"/>
    <col min="14920" max="14922" width="1.28515625" style="4" customWidth="1"/>
    <col min="14923" max="14923" width="1" style="4" customWidth="1"/>
    <col min="14924" max="14925" width="0" style="4" hidden="1" customWidth="1"/>
    <col min="14926" max="14926" width="1.7109375" style="4"/>
    <col min="14927" max="14932" width="1.28515625" style="4" customWidth="1"/>
    <col min="14933" max="15104" width="1.7109375" style="4"/>
    <col min="15105" max="15121" width="1.42578125" style="4" customWidth="1"/>
    <col min="15122" max="15122" width="7.28515625" style="4" customWidth="1"/>
    <col min="15123" max="15123" width="8.42578125" style="4" customWidth="1"/>
    <col min="15124" max="15124" width="6.140625" style="4" customWidth="1"/>
    <col min="15125" max="15129" width="1.7109375" style="4" customWidth="1"/>
    <col min="15130" max="15130" width="4.5703125" style="4" customWidth="1"/>
    <col min="15131" max="15136" width="1.7109375" style="4" customWidth="1"/>
    <col min="15137" max="15137" width="4.5703125" style="4" customWidth="1"/>
    <col min="15138" max="15142" width="1.42578125" style="4" customWidth="1"/>
    <col min="15143" max="15143" width="5.28515625" style="4" customWidth="1"/>
    <col min="15144" max="15156" width="1.42578125" style="4" customWidth="1"/>
    <col min="15157" max="15168" width="1.7109375" style="4" customWidth="1"/>
    <col min="15169" max="15175" width="1.42578125" style="4" customWidth="1"/>
    <col min="15176" max="15178" width="1.28515625" style="4" customWidth="1"/>
    <col min="15179" max="15179" width="1" style="4" customWidth="1"/>
    <col min="15180" max="15181" width="0" style="4" hidden="1" customWidth="1"/>
    <col min="15182" max="15182" width="1.7109375" style="4"/>
    <col min="15183" max="15188" width="1.28515625" style="4" customWidth="1"/>
    <col min="15189" max="15360" width="1.7109375" style="4"/>
    <col min="15361" max="15377" width="1.42578125" style="4" customWidth="1"/>
    <col min="15378" max="15378" width="7.28515625" style="4" customWidth="1"/>
    <col min="15379" max="15379" width="8.42578125" style="4" customWidth="1"/>
    <col min="15380" max="15380" width="6.140625" style="4" customWidth="1"/>
    <col min="15381" max="15385" width="1.7109375" style="4" customWidth="1"/>
    <col min="15386" max="15386" width="4.5703125" style="4" customWidth="1"/>
    <col min="15387" max="15392" width="1.7109375" style="4" customWidth="1"/>
    <col min="15393" max="15393" width="4.5703125" style="4" customWidth="1"/>
    <col min="15394" max="15398" width="1.42578125" style="4" customWidth="1"/>
    <col min="15399" max="15399" width="5.28515625" style="4" customWidth="1"/>
    <col min="15400" max="15412" width="1.42578125" style="4" customWidth="1"/>
    <col min="15413" max="15424" width="1.7109375" style="4" customWidth="1"/>
    <col min="15425" max="15431" width="1.42578125" style="4" customWidth="1"/>
    <col min="15432" max="15434" width="1.28515625" style="4" customWidth="1"/>
    <col min="15435" max="15435" width="1" style="4" customWidth="1"/>
    <col min="15436" max="15437" width="0" style="4" hidden="1" customWidth="1"/>
    <col min="15438" max="15438" width="1.7109375" style="4"/>
    <col min="15439" max="15444" width="1.28515625" style="4" customWidth="1"/>
    <col min="15445" max="15616" width="1.7109375" style="4"/>
    <col min="15617" max="15633" width="1.42578125" style="4" customWidth="1"/>
    <col min="15634" max="15634" width="7.28515625" style="4" customWidth="1"/>
    <col min="15635" max="15635" width="8.42578125" style="4" customWidth="1"/>
    <col min="15636" max="15636" width="6.140625" style="4" customWidth="1"/>
    <col min="15637" max="15641" width="1.7109375" style="4" customWidth="1"/>
    <col min="15642" max="15642" width="4.5703125" style="4" customWidth="1"/>
    <col min="15643" max="15648" width="1.7109375" style="4" customWidth="1"/>
    <col min="15649" max="15649" width="4.5703125" style="4" customWidth="1"/>
    <col min="15650" max="15654" width="1.42578125" style="4" customWidth="1"/>
    <col min="15655" max="15655" width="5.28515625" style="4" customWidth="1"/>
    <col min="15656" max="15668" width="1.42578125" style="4" customWidth="1"/>
    <col min="15669" max="15680" width="1.7109375" style="4" customWidth="1"/>
    <col min="15681" max="15687" width="1.42578125" style="4" customWidth="1"/>
    <col min="15688" max="15690" width="1.28515625" style="4" customWidth="1"/>
    <col min="15691" max="15691" width="1" style="4" customWidth="1"/>
    <col min="15692" max="15693" width="0" style="4" hidden="1" customWidth="1"/>
    <col min="15694" max="15694" width="1.7109375" style="4"/>
    <col min="15695" max="15700" width="1.28515625" style="4" customWidth="1"/>
    <col min="15701" max="15872" width="1.7109375" style="4"/>
    <col min="15873" max="15889" width="1.42578125" style="4" customWidth="1"/>
    <col min="15890" max="15890" width="7.28515625" style="4" customWidth="1"/>
    <col min="15891" max="15891" width="8.42578125" style="4" customWidth="1"/>
    <col min="15892" max="15892" width="6.140625" style="4" customWidth="1"/>
    <col min="15893" max="15897" width="1.7109375" style="4" customWidth="1"/>
    <col min="15898" max="15898" width="4.5703125" style="4" customWidth="1"/>
    <col min="15899" max="15904" width="1.7109375" style="4" customWidth="1"/>
    <col min="15905" max="15905" width="4.5703125" style="4" customWidth="1"/>
    <col min="15906" max="15910" width="1.42578125" style="4" customWidth="1"/>
    <col min="15911" max="15911" width="5.28515625" style="4" customWidth="1"/>
    <col min="15912" max="15924" width="1.42578125" style="4" customWidth="1"/>
    <col min="15925" max="15936" width="1.7109375" style="4" customWidth="1"/>
    <col min="15937" max="15943" width="1.42578125" style="4" customWidth="1"/>
    <col min="15944" max="15946" width="1.28515625" style="4" customWidth="1"/>
    <col min="15947" max="15947" width="1" style="4" customWidth="1"/>
    <col min="15948" max="15949" width="0" style="4" hidden="1" customWidth="1"/>
    <col min="15950" max="15950" width="1.7109375" style="4"/>
    <col min="15951" max="15956" width="1.28515625" style="4" customWidth="1"/>
    <col min="15957" max="16128" width="1.7109375" style="4"/>
    <col min="16129" max="16145" width="1.42578125" style="4" customWidth="1"/>
    <col min="16146" max="16146" width="7.28515625" style="4" customWidth="1"/>
    <col min="16147" max="16147" width="8.42578125" style="4" customWidth="1"/>
    <col min="16148" max="16148" width="6.140625" style="4" customWidth="1"/>
    <col min="16149" max="16153" width="1.7109375" style="4" customWidth="1"/>
    <col min="16154" max="16154" width="4.5703125" style="4" customWidth="1"/>
    <col min="16155" max="16160" width="1.7109375" style="4" customWidth="1"/>
    <col min="16161" max="16161" width="4.5703125" style="4" customWidth="1"/>
    <col min="16162" max="16166" width="1.42578125" style="4" customWidth="1"/>
    <col min="16167" max="16167" width="5.28515625" style="4" customWidth="1"/>
    <col min="16168" max="16180" width="1.42578125" style="4" customWidth="1"/>
    <col min="16181" max="16192" width="1.7109375" style="4" customWidth="1"/>
    <col min="16193" max="16199" width="1.42578125" style="4" customWidth="1"/>
    <col min="16200" max="16202" width="1.28515625" style="4" customWidth="1"/>
    <col min="16203" max="16203" width="1" style="4" customWidth="1"/>
    <col min="16204" max="16205" width="0" style="4" hidden="1" customWidth="1"/>
    <col min="16206" max="16206" width="1.7109375" style="4"/>
    <col min="16207" max="16212" width="1.28515625" style="4" customWidth="1"/>
    <col min="16213" max="16384" width="1.7109375" style="4"/>
  </cols>
  <sheetData>
    <row r="1" spans="1:77">
      <c r="A1" s="265" t="s">
        <v>45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  <c r="BW1" s="265"/>
      <c r="BX1" s="265"/>
      <c r="BY1" s="265"/>
    </row>
    <row r="2" spans="1:77" ht="33.75" customHeight="1">
      <c r="A2" s="266" t="s">
        <v>273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</row>
    <row r="3" spans="1:77" ht="30" customHeight="1">
      <c r="A3" s="253" t="s">
        <v>0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5"/>
      <c r="R3" s="270" t="s">
        <v>46</v>
      </c>
      <c r="S3" s="270" t="s">
        <v>47</v>
      </c>
      <c r="T3" s="270" t="s">
        <v>48</v>
      </c>
      <c r="U3" s="273" t="s">
        <v>49</v>
      </c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5"/>
    </row>
    <row r="4" spans="1:77" ht="12.75" customHeight="1">
      <c r="A4" s="267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9"/>
      <c r="R4" s="271"/>
      <c r="S4" s="271"/>
      <c r="T4" s="271"/>
      <c r="U4" s="253" t="s">
        <v>50</v>
      </c>
      <c r="V4" s="254"/>
      <c r="W4" s="254"/>
      <c r="X4" s="254"/>
      <c r="Y4" s="254"/>
      <c r="Z4" s="255"/>
      <c r="AA4" s="253" t="s">
        <v>51</v>
      </c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5"/>
    </row>
    <row r="5" spans="1:77" ht="41.25" customHeight="1">
      <c r="A5" s="267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9"/>
      <c r="R5" s="271"/>
      <c r="S5" s="271"/>
      <c r="T5" s="271"/>
      <c r="U5" s="267"/>
      <c r="V5" s="268"/>
      <c r="W5" s="268"/>
      <c r="X5" s="268"/>
      <c r="Y5" s="268"/>
      <c r="Z5" s="269"/>
      <c r="AA5" s="253" t="s">
        <v>52</v>
      </c>
      <c r="AB5" s="254"/>
      <c r="AC5" s="254"/>
      <c r="AD5" s="254"/>
      <c r="AE5" s="254"/>
      <c r="AF5" s="254"/>
      <c r="AG5" s="255"/>
      <c r="AH5" s="249" t="s">
        <v>53</v>
      </c>
      <c r="AI5" s="249"/>
      <c r="AJ5" s="249"/>
      <c r="AK5" s="249"/>
      <c r="AL5" s="249"/>
      <c r="AM5" s="250"/>
      <c r="AN5" s="253" t="s">
        <v>54</v>
      </c>
      <c r="AO5" s="254"/>
      <c r="AP5" s="254"/>
      <c r="AQ5" s="254"/>
      <c r="AR5" s="254"/>
      <c r="AS5" s="255"/>
      <c r="AT5" s="259" t="s">
        <v>55</v>
      </c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1"/>
    </row>
    <row r="6" spans="1:77" ht="105" customHeight="1">
      <c r="A6" s="256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8"/>
      <c r="R6" s="272"/>
      <c r="S6" s="272"/>
      <c r="T6" s="272"/>
      <c r="U6" s="256"/>
      <c r="V6" s="257"/>
      <c r="W6" s="257"/>
      <c r="X6" s="257"/>
      <c r="Y6" s="257"/>
      <c r="Z6" s="258"/>
      <c r="AA6" s="256"/>
      <c r="AB6" s="257"/>
      <c r="AC6" s="257"/>
      <c r="AD6" s="257"/>
      <c r="AE6" s="257"/>
      <c r="AF6" s="257"/>
      <c r="AG6" s="258"/>
      <c r="AH6" s="251"/>
      <c r="AI6" s="251"/>
      <c r="AJ6" s="251"/>
      <c r="AK6" s="251"/>
      <c r="AL6" s="251"/>
      <c r="AM6" s="252"/>
      <c r="AN6" s="256"/>
      <c r="AO6" s="257"/>
      <c r="AP6" s="257"/>
      <c r="AQ6" s="257"/>
      <c r="AR6" s="257"/>
      <c r="AS6" s="258"/>
      <c r="AT6" s="259" t="s">
        <v>56</v>
      </c>
      <c r="AU6" s="260"/>
      <c r="AV6" s="260"/>
      <c r="AW6" s="260"/>
      <c r="AX6" s="260"/>
      <c r="AY6" s="260"/>
      <c r="AZ6" s="261"/>
      <c r="BA6" s="259" t="s">
        <v>57</v>
      </c>
      <c r="BB6" s="260"/>
      <c r="BC6" s="260"/>
      <c r="BD6" s="260"/>
      <c r="BE6" s="260"/>
      <c r="BF6" s="261"/>
      <c r="BG6" s="259" t="s">
        <v>58</v>
      </c>
      <c r="BH6" s="260"/>
      <c r="BI6" s="260"/>
      <c r="BJ6" s="260"/>
      <c r="BK6" s="260"/>
      <c r="BL6" s="261"/>
      <c r="BM6" s="262" t="s">
        <v>59</v>
      </c>
      <c r="BN6" s="263"/>
      <c r="BO6" s="263"/>
      <c r="BP6" s="263"/>
      <c r="BQ6" s="263"/>
      <c r="BR6" s="263"/>
      <c r="BS6" s="264"/>
      <c r="BT6" s="259" t="s">
        <v>60</v>
      </c>
      <c r="BU6" s="260"/>
      <c r="BV6" s="260"/>
      <c r="BW6" s="260"/>
      <c r="BX6" s="260"/>
      <c r="BY6" s="261"/>
    </row>
    <row r="7" spans="1:77" ht="14.25" customHeight="1">
      <c r="A7" s="276" t="s">
        <v>61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8"/>
      <c r="R7" s="5" t="s">
        <v>62</v>
      </c>
      <c r="S7" s="5" t="s">
        <v>63</v>
      </c>
      <c r="T7" s="5" t="s">
        <v>64</v>
      </c>
      <c r="U7" s="276" t="s">
        <v>65</v>
      </c>
      <c r="V7" s="277"/>
      <c r="W7" s="277"/>
      <c r="X7" s="277"/>
      <c r="Y7" s="277"/>
      <c r="Z7" s="278"/>
      <c r="AA7" s="276" t="s">
        <v>66</v>
      </c>
      <c r="AB7" s="277"/>
      <c r="AC7" s="277"/>
      <c r="AD7" s="277"/>
      <c r="AE7" s="277"/>
      <c r="AF7" s="277"/>
      <c r="AG7" s="278"/>
      <c r="AH7" s="279" t="s">
        <v>67</v>
      </c>
      <c r="AI7" s="280"/>
      <c r="AJ7" s="280"/>
      <c r="AK7" s="280"/>
      <c r="AL7" s="280"/>
      <c r="AM7" s="281"/>
      <c r="AN7" s="276" t="s">
        <v>68</v>
      </c>
      <c r="AO7" s="277"/>
      <c r="AP7" s="277"/>
      <c r="AQ7" s="277"/>
      <c r="AR7" s="277"/>
      <c r="AS7" s="278"/>
      <c r="AT7" s="276" t="s">
        <v>69</v>
      </c>
      <c r="AU7" s="277"/>
      <c r="AV7" s="277"/>
      <c r="AW7" s="277"/>
      <c r="AX7" s="277"/>
      <c r="AY7" s="277"/>
      <c r="AZ7" s="278"/>
      <c r="BA7" s="276" t="s">
        <v>70</v>
      </c>
      <c r="BB7" s="277"/>
      <c r="BC7" s="277"/>
      <c r="BD7" s="277"/>
      <c r="BE7" s="277"/>
      <c r="BF7" s="278"/>
      <c r="BG7" s="276" t="s">
        <v>71</v>
      </c>
      <c r="BH7" s="277"/>
      <c r="BI7" s="277"/>
      <c r="BJ7" s="277"/>
      <c r="BK7" s="277"/>
      <c r="BL7" s="278"/>
      <c r="BM7" s="279" t="s">
        <v>72</v>
      </c>
      <c r="BN7" s="280"/>
      <c r="BO7" s="280"/>
      <c r="BP7" s="280"/>
      <c r="BQ7" s="280"/>
      <c r="BR7" s="280"/>
      <c r="BS7" s="281"/>
      <c r="BT7" s="276" t="s">
        <v>73</v>
      </c>
      <c r="BU7" s="277"/>
      <c r="BV7" s="277"/>
      <c r="BW7" s="277"/>
      <c r="BX7" s="277"/>
      <c r="BY7" s="278"/>
    </row>
    <row r="8" spans="1:77" ht="14.25" customHeight="1">
      <c r="A8" s="238" t="s">
        <v>74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6">
        <v>100</v>
      </c>
      <c r="S8" s="7" t="s">
        <v>75</v>
      </c>
      <c r="T8" s="68"/>
      <c r="U8" s="224">
        <f>U12+U13+U22+U23</f>
        <v>36248408</v>
      </c>
      <c r="V8" s="225"/>
      <c r="W8" s="225"/>
      <c r="X8" s="225"/>
      <c r="Y8" s="225"/>
      <c r="Z8" s="226"/>
      <c r="AA8" s="236">
        <f>AA12</f>
        <v>35835608</v>
      </c>
      <c r="AB8" s="236"/>
      <c r="AC8" s="236"/>
      <c r="AD8" s="236"/>
      <c r="AE8" s="236"/>
      <c r="AF8" s="236"/>
      <c r="AG8" s="236"/>
      <c r="AH8" s="282">
        <f>AH22</f>
        <v>0</v>
      </c>
      <c r="AI8" s="282"/>
      <c r="AJ8" s="282"/>
      <c r="AK8" s="282"/>
      <c r="AL8" s="282"/>
      <c r="AM8" s="282"/>
      <c r="AN8" s="224"/>
      <c r="AO8" s="225"/>
      <c r="AP8" s="225"/>
      <c r="AQ8" s="225"/>
      <c r="AR8" s="225"/>
      <c r="AS8" s="226"/>
      <c r="AT8" s="236">
        <f>AT13</f>
        <v>412800</v>
      </c>
      <c r="AU8" s="236"/>
      <c r="AV8" s="236"/>
      <c r="AW8" s="236"/>
      <c r="AX8" s="236"/>
      <c r="AY8" s="236"/>
      <c r="AZ8" s="236"/>
      <c r="BA8" s="236">
        <f>BA13</f>
        <v>412800</v>
      </c>
      <c r="BB8" s="236"/>
      <c r="BC8" s="236"/>
      <c r="BD8" s="236"/>
      <c r="BE8" s="236"/>
      <c r="BF8" s="236"/>
      <c r="BG8" s="220"/>
      <c r="BH8" s="230"/>
      <c r="BI8" s="230"/>
      <c r="BJ8" s="230"/>
      <c r="BK8" s="230"/>
      <c r="BL8" s="231"/>
      <c r="BM8" s="237"/>
      <c r="BN8" s="237"/>
      <c r="BO8" s="237"/>
      <c r="BP8" s="237"/>
      <c r="BQ8" s="237"/>
      <c r="BR8" s="237"/>
      <c r="BS8" s="237"/>
      <c r="BT8" s="235"/>
      <c r="BU8" s="235"/>
      <c r="BV8" s="235"/>
      <c r="BW8" s="235"/>
      <c r="BX8" s="235"/>
      <c r="BY8" s="235"/>
    </row>
    <row r="9" spans="1:77" ht="14.25" customHeight="1">
      <c r="A9" s="223" t="s">
        <v>1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9"/>
      <c r="S9" s="68"/>
      <c r="T9" s="68"/>
      <c r="U9" s="220"/>
      <c r="V9" s="230"/>
      <c r="W9" s="230"/>
      <c r="X9" s="230"/>
      <c r="Y9" s="230"/>
      <c r="Z9" s="231"/>
      <c r="AA9" s="235"/>
      <c r="AB9" s="235"/>
      <c r="AC9" s="235"/>
      <c r="AD9" s="235"/>
      <c r="AE9" s="235"/>
      <c r="AF9" s="235"/>
      <c r="AG9" s="235"/>
      <c r="AH9" s="237"/>
      <c r="AI9" s="237"/>
      <c r="AJ9" s="237"/>
      <c r="AK9" s="237"/>
      <c r="AL9" s="237"/>
      <c r="AM9" s="237"/>
      <c r="AN9" s="220"/>
      <c r="AO9" s="230"/>
      <c r="AP9" s="230"/>
      <c r="AQ9" s="230"/>
      <c r="AR9" s="230"/>
      <c r="AS9" s="231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20"/>
      <c r="BH9" s="230"/>
      <c r="BI9" s="230"/>
      <c r="BJ9" s="230"/>
      <c r="BK9" s="230"/>
      <c r="BL9" s="231"/>
      <c r="BM9" s="237"/>
      <c r="BN9" s="237"/>
      <c r="BO9" s="237"/>
      <c r="BP9" s="237"/>
      <c r="BQ9" s="237"/>
      <c r="BR9" s="237"/>
      <c r="BS9" s="237"/>
      <c r="BT9" s="235"/>
      <c r="BU9" s="235"/>
      <c r="BV9" s="235"/>
      <c r="BW9" s="235"/>
      <c r="BX9" s="235"/>
      <c r="BY9" s="235"/>
    </row>
    <row r="10" spans="1:77" ht="28.5" customHeight="1">
      <c r="A10" s="223" t="s">
        <v>76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9">
        <v>110</v>
      </c>
      <c r="S10" s="9"/>
      <c r="T10" s="68"/>
      <c r="U10" s="220"/>
      <c r="V10" s="230"/>
      <c r="W10" s="230"/>
      <c r="X10" s="230"/>
      <c r="Y10" s="230"/>
      <c r="Z10" s="231"/>
      <c r="AA10" s="220" t="s">
        <v>75</v>
      </c>
      <c r="AB10" s="230"/>
      <c r="AC10" s="230"/>
      <c r="AD10" s="230"/>
      <c r="AE10" s="230"/>
      <c r="AF10" s="230"/>
      <c r="AG10" s="231"/>
      <c r="AH10" s="227" t="s">
        <v>75</v>
      </c>
      <c r="AI10" s="228"/>
      <c r="AJ10" s="228"/>
      <c r="AK10" s="228"/>
      <c r="AL10" s="228"/>
      <c r="AM10" s="229"/>
      <c r="AN10" s="220" t="s">
        <v>75</v>
      </c>
      <c r="AO10" s="230"/>
      <c r="AP10" s="230"/>
      <c r="AQ10" s="230"/>
      <c r="AR10" s="230"/>
      <c r="AS10" s="231"/>
      <c r="AT10" s="220"/>
      <c r="AU10" s="230"/>
      <c r="AV10" s="230"/>
      <c r="AW10" s="230"/>
      <c r="AX10" s="230"/>
      <c r="AY10" s="230"/>
      <c r="AZ10" s="231"/>
      <c r="BA10" s="220" t="s">
        <v>75</v>
      </c>
      <c r="BB10" s="230"/>
      <c r="BC10" s="230"/>
      <c r="BD10" s="230"/>
      <c r="BE10" s="230"/>
      <c r="BF10" s="231"/>
      <c r="BG10" s="220" t="s">
        <v>75</v>
      </c>
      <c r="BH10" s="230"/>
      <c r="BI10" s="230"/>
      <c r="BJ10" s="230"/>
      <c r="BK10" s="230"/>
      <c r="BL10" s="231"/>
      <c r="BM10" s="227"/>
      <c r="BN10" s="228"/>
      <c r="BO10" s="228"/>
      <c r="BP10" s="228"/>
      <c r="BQ10" s="228"/>
      <c r="BR10" s="228"/>
      <c r="BS10" s="229"/>
      <c r="BT10" s="220" t="s">
        <v>75</v>
      </c>
      <c r="BU10" s="230"/>
      <c r="BV10" s="230"/>
      <c r="BW10" s="230"/>
      <c r="BX10" s="230"/>
      <c r="BY10" s="231"/>
    </row>
    <row r="11" spans="1:77" ht="30.6" customHeight="1">
      <c r="A11" s="223" t="s">
        <v>77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9">
        <v>111</v>
      </c>
      <c r="S11" s="9"/>
      <c r="T11" s="68"/>
      <c r="U11" s="220"/>
      <c r="V11" s="230"/>
      <c r="W11" s="230"/>
      <c r="X11" s="230"/>
      <c r="Y11" s="230"/>
      <c r="Z11" s="231"/>
      <c r="AA11" s="220" t="s">
        <v>75</v>
      </c>
      <c r="AB11" s="230"/>
      <c r="AC11" s="230"/>
      <c r="AD11" s="230"/>
      <c r="AE11" s="230"/>
      <c r="AF11" s="230"/>
      <c r="AG11" s="231"/>
      <c r="AH11" s="227" t="s">
        <v>75</v>
      </c>
      <c r="AI11" s="228"/>
      <c r="AJ11" s="228"/>
      <c r="AK11" s="228"/>
      <c r="AL11" s="228"/>
      <c r="AM11" s="229"/>
      <c r="AN11" s="220" t="s">
        <v>75</v>
      </c>
      <c r="AO11" s="230"/>
      <c r="AP11" s="230"/>
      <c r="AQ11" s="230"/>
      <c r="AR11" s="230"/>
      <c r="AS11" s="231"/>
      <c r="AT11" s="220"/>
      <c r="AU11" s="230"/>
      <c r="AV11" s="230"/>
      <c r="AW11" s="230"/>
      <c r="AX11" s="230"/>
      <c r="AY11" s="230"/>
      <c r="AZ11" s="231"/>
      <c r="BA11" s="220" t="s">
        <v>75</v>
      </c>
      <c r="BB11" s="230"/>
      <c r="BC11" s="230"/>
      <c r="BD11" s="230"/>
      <c r="BE11" s="230"/>
      <c r="BF11" s="231"/>
      <c r="BG11" s="220" t="s">
        <v>75</v>
      </c>
      <c r="BH11" s="230"/>
      <c r="BI11" s="230"/>
      <c r="BJ11" s="230"/>
      <c r="BK11" s="230"/>
      <c r="BL11" s="231"/>
      <c r="BM11" s="227"/>
      <c r="BN11" s="228"/>
      <c r="BO11" s="228"/>
      <c r="BP11" s="228"/>
      <c r="BQ11" s="228"/>
      <c r="BR11" s="228"/>
      <c r="BS11" s="229"/>
      <c r="BT11" s="220" t="s">
        <v>75</v>
      </c>
      <c r="BU11" s="230"/>
      <c r="BV11" s="230"/>
      <c r="BW11" s="230"/>
      <c r="BX11" s="230"/>
      <c r="BY11" s="231"/>
    </row>
    <row r="12" spans="1:77" ht="41.25" customHeight="1">
      <c r="A12" s="223" t="s">
        <v>78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9">
        <v>120</v>
      </c>
      <c r="S12" s="9"/>
      <c r="T12" s="68"/>
      <c r="U12" s="224">
        <f>AA12</f>
        <v>35835608</v>
      </c>
      <c r="V12" s="225"/>
      <c r="W12" s="225"/>
      <c r="X12" s="225"/>
      <c r="Y12" s="225"/>
      <c r="Z12" s="226"/>
      <c r="AA12" s="224">
        <f>AA24</f>
        <v>35835608</v>
      </c>
      <c r="AB12" s="225"/>
      <c r="AC12" s="225"/>
      <c r="AD12" s="225"/>
      <c r="AE12" s="225"/>
      <c r="AF12" s="225"/>
      <c r="AG12" s="226"/>
      <c r="AH12" s="227" t="s">
        <v>75</v>
      </c>
      <c r="AI12" s="228"/>
      <c r="AJ12" s="228"/>
      <c r="AK12" s="228"/>
      <c r="AL12" s="228"/>
      <c r="AM12" s="229"/>
      <c r="AN12" s="220" t="s">
        <v>75</v>
      </c>
      <c r="AO12" s="230"/>
      <c r="AP12" s="230"/>
      <c r="AQ12" s="230"/>
      <c r="AR12" s="230"/>
      <c r="AS12" s="231"/>
      <c r="AT12" s="220"/>
      <c r="AU12" s="230"/>
      <c r="AV12" s="230"/>
      <c r="AW12" s="230"/>
      <c r="AX12" s="230"/>
      <c r="AY12" s="230"/>
      <c r="AZ12" s="231"/>
      <c r="BA12" s="220"/>
      <c r="BB12" s="230"/>
      <c r="BC12" s="230"/>
      <c r="BD12" s="230"/>
      <c r="BE12" s="230"/>
      <c r="BF12" s="231"/>
      <c r="BG12" s="220"/>
      <c r="BH12" s="230"/>
      <c r="BI12" s="230"/>
      <c r="BJ12" s="230"/>
      <c r="BK12" s="230"/>
      <c r="BL12" s="231"/>
      <c r="BM12" s="227"/>
      <c r="BN12" s="228"/>
      <c r="BO12" s="228"/>
      <c r="BP12" s="228"/>
      <c r="BQ12" s="228"/>
      <c r="BR12" s="228"/>
      <c r="BS12" s="229"/>
      <c r="BT12" s="220" t="s">
        <v>75</v>
      </c>
      <c r="BU12" s="230"/>
      <c r="BV12" s="230"/>
      <c r="BW12" s="230"/>
      <c r="BX12" s="230"/>
      <c r="BY12" s="231"/>
    </row>
    <row r="13" spans="1:77" ht="28.15" customHeight="1">
      <c r="A13" s="223" t="s">
        <v>156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9">
        <v>121</v>
      </c>
      <c r="S13" s="9">
        <v>131</v>
      </c>
      <c r="T13" s="68"/>
      <c r="U13" s="224">
        <f>AA13+AT13</f>
        <v>412800</v>
      </c>
      <c r="V13" s="225"/>
      <c r="W13" s="225"/>
      <c r="X13" s="225"/>
      <c r="Y13" s="225"/>
      <c r="Z13" s="226"/>
      <c r="AA13" s="224"/>
      <c r="AB13" s="225"/>
      <c r="AC13" s="225"/>
      <c r="AD13" s="225"/>
      <c r="AE13" s="225"/>
      <c r="AF13" s="225"/>
      <c r="AG13" s="226"/>
      <c r="AH13" s="227" t="s">
        <v>75</v>
      </c>
      <c r="AI13" s="228"/>
      <c r="AJ13" s="228"/>
      <c r="AK13" s="228"/>
      <c r="AL13" s="228"/>
      <c r="AM13" s="229"/>
      <c r="AN13" s="220" t="s">
        <v>75</v>
      </c>
      <c r="AO13" s="230"/>
      <c r="AP13" s="230"/>
      <c r="AQ13" s="230"/>
      <c r="AR13" s="230"/>
      <c r="AS13" s="231"/>
      <c r="AT13" s="220">
        <f>BA13</f>
        <v>412800</v>
      </c>
      <c r="AU13" s="230"/>
      <c r="AV13" s="230"/>
      <c r="AW13" s="230"/>
      <c r="AX13" s="230"/>
      <c r="AY13" s="230"/>
      <c r="AZ13" s="231"/>
      <c r="BA13" s="220">
        <v>412800</v>
      </c>
      <c r="BB13" s="230"/>
      <c r="BC13" s="230"/>
      <c r="BD13" s="230"/>
      <c r="BE13" s="230"/>
      <c r="BF13" s="231"/>
      <c r="BG13" s="220"/>
      <c r="BH13" s="230"/>
      <c r="BI13" s="230"/>
      <c r="BJ13" s="230"/>
      <c r="BK13" s="230"/>
      <c r="BL13" s="231"/>
      <c r="BM13" s="227"/>
      <c r="BN13" s="228"/>
      <c r="BO13" s="228"/>
      <c r="BP13" s="228"/>
      <c r="BQ13" s="228"/>
      <c r="BR13" s="228"/>
      <c r="BS13" s="229"/>
      <c r="BT13" s="220" t="s">
        <v>75</v>
      </c>
      <c r="BU13" s="230"/>
      <c r="BV13" s="230"/>
      <c r="BW13" s="230"/>
      <c r="BX13" s="230"/>
      <c r="BY13" s="231"/>
    </row>
    <row r="14" spans="1:77" ht="41.25" customHeight="1">
      <c r="A14" s="223" t="s">
        <v>79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9">
        <v>130</v>
      </c>
      <c r="S14" s="9"/>
      <c r="T14" s="68"/>
      <c r="U14" s="220"/>
      <c r="V14" s="230"/>
      <c r="W14" s="230"/>
      <c r="X14" s="230"/>
      <c r="Y14" s="230"/>
      <c r="Z14" s="231"/>
      <c r="AA14" s="220" t="s">
        <v>75</v>
      </c>
      <c r="AB14" s="230"/>
      <c r="AC14" s="230"/>
      <c r="AD14" s="230"/>
      <c r="AE14" s="230"/>
      <c r="AF14" s="230"/>
      <c r="AG14" s="231"/>
      <c r="AH14" s="227" t="s">
        <v>75</v>
      </c>
      <c r="AI14" s="228"/>
      <c r="AJ14" s="228"/>
      <c r="AK14" s="228"/>
      <c r="AL14" s="228"/>
      <c r="AM14" s="229"/>
      <c r="AN14" s="220" t="s">
        <v>75</v>
      </c>
      <c r="AO14" s="230"/>
      <c r="AP14" s="230"/>
      <c r="AQ14" s="230"/>
      <c r="AR14" s="230"/>
      <c r="AS14" s="231"/>
      <c r="AT14" s="220"/>
      <c r="AU14" s="230"/>
      <c r="AV14" s="230"/>
      <c r="AW14" s="230"/>
      <c r="AX14" s="230"/>
      <c r="AY14" s="230"/>
      <c r="AZ14" s="231"/>
      <c r="BA14" s="220" t="s">
        <v>75</v>
      </c>
      <c r="BB14" s="230"/>
      <c r="BC14" s="230"/>
      <c r="BD14" s="230"/>
      <c r="BE14" s="230"/>
      <c r="BF14" s="231"/>
      <c r="BG14" s="220" t="s">
        <v>75</v>
      </c>
      <c r="BH14" s="230"/>
      <c r="BI14" s="230"/>
      <c r="BJ14" s="230"/>
      <c r="BK14" s="230"/>
      <c r="BL14" s="231"/>
      <c r="BM14" s="227"/>
      <c r="BN14" s="228"/>
      <c r="BO14" s="228"/>
      <c r="BP14" s="228"/>
      <c r="BQ14" s="228"/>
      <c r="BR14" s="228"/>
      <c r="BS14" s="229"/>
      <c r="BT14" s="220" t="s">
        <v>75</v>
      </c>
      <c r="BU14" s="230"/>
      <c r="BV14" s="230"/>
      <c r="BW14" s="230"/>
      <c r="BX14" s="230"/>
      <c r="BY14" s="231"/>
    </row>
    <row r="15" spans="1:77" ht="12.75" customHeight="1">
      <c r="A15" s="223" t="s">
        <v>80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9">
        <v>140</v>
      </c>
      <c r="S15" s="9"/>
      <c r="T15" s="68"/>
      <c r="U15" s="220"/>
      <c r="V15" s="230"/>
      <c r="W15" s="230"/>
      <c r="X15" s="230"/>
      <c r="Y15" s="230"/>
      <c r="Z15" s="231"/>
      <c r="AA15" s="220"/>
      <c r="AB15" s="230"/>
      <c r="AC15" s="230"/>
      <c r="AD15" s="230"/>
      <c r="AE15" s="230"/>
      <c r="AF15" s="230"/>
      <c r="AG15" s="231"/>
      <c r="AH15" s="227"/>
      <c r="AI15" s="228"/>
      <c r="AJ15" s="228"/>
      <c r="AK15" s="228"/>
      <c r="AL15" s="228"/>
      <c r="AM15" s="229"/>
      <c r="AN15" s="220"/>
      <c r="AO15" s="230"/>
      <c r="AP15" s="230"/>
      <c r="AQ15" s="230"/>
      <c r="AR15" s="230"/>
      <c r="AS15" s="231"/>
      <c r="AT15" s="220"/>
      <c r="AU15" s="230"/>
      <c r="AV15" s="230"/>
      <c r="AW15" s="230"/>
      <c r="AX15" s="230"/>
      <c r="AY15" s="230"/>
      <c r="AZ15" s="231"/>
      <c r="BA15" s="220"/>
      <c r="BB15" s="230"/>
      <c r="BC15" s="230"/>
      <c r="BD15" s="230"/>
      <c r="BE15" s="230"/>
      <c r="BF15" s="231"/>
      <c r="BG15" s="220"/>
      <c r="BH15" s="230"/>
      <c r="BI15" s="230"/>
      <c r="BJ15" s="230"/>
      <c r="BK15" s="230"/>
      <c r="BL15" s="231"/>
      <c r="BM15" s="227"/>
      <c r="BN15" s="228"/>
      <c r="BO15" s="228"/>
      <c r="BP15" s="228"/>
      <c r="BQ15" s="228"/>
      <c r="BR15" s="228"/>
      <c r="BS15" s="229"/>
      <c r="BT15" s="220"/>
      <c r="BU15" s="230"/>
      <c r="BV15" s="230"/>
      <c r="BW15" s="230"/>
      <c r="BX15" s="230"/>
      <c r="BY15" s="231"/>
    </row>
    <row r="16" spans="1:77" ht="28.5" customHeight="1">
      <c r="A16" s="223" t="s">
        <v>157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9">
        <v>141</v>
      </c>
      <c r="S16" s="9">
        <v>155</v>
      </c>
      <c r="T16" s="68"/>
      <c r="U16" s="220"/>
      <c r="V16" s="230"/>
      <c r="W16" s="230"/>
      <c r="X16" s="230"/>
      <c r="Y16" s="230"/>
      <c r="Z16" s="231"/>
      <c r="AA16" s="220" t="s">
        <v>75</v>
      </c>
      <c r="AB16" s="230"/>
      <c r="AC16" s="230"/>
      <c r="AD16" s="230"/>
      <c r="AE16" s="230"/>
      <c r="AF16" s="230"/>
      <c r="AG16" s="231"/>
      <c r="AH16" s="227" t="s">
        <v>75</v>
      </c>
      <c r="AI16" s="228"/>
      <c r="AJ16" s="228"/>
      <c r="AK16" s="228"/>
      <c r="AL16" s="228"/>
      <c r="AM16" s="229"/>
      <c r="AN16" s="220" t="s">
        <v>75</v>
      </c>
      <c r="AO16" s="230"/>
      <c r="AP16" s="230"/>
      <c r="AQ16" s="230"/>
      <c r="AR16" s="230"/>
      <c r="AS16" s="231"/>
      <c r="AT16" s="220"/>
      <c r="AU16" s="230"/>
      <c r="AV16" s="230"/>
      <c r="AW16" s="230"/>
      <c r="AX16" s="230"/>
      <c r="AY16" s="230"/>
      <c r="AZ16" s="231"/>
      <c r="BA16" s="220" t="s">
        <v>75</v>
      </c>
      <c r="BB16" s="230"/>
      <c r="BC16" s="230"/>
      <c r="BD16" s="230"/>
      <c r="BE16" s="230"/>
      <c r="BF16" s="231"/>
      <c r="BG16" s="220" t="s">
        <v>75</v>
      </c>
      <c r="BH16" s="230"/>
      <c r="BI16" s="230"/>
      <c r="BJ16" s="230"/>
      <c r="BK16" s="230"/>
      <c r="BL16" s="231"/>
      <c r="BM16" s="227"/>
      <c r="BN16" s="228"/>
      <c r="BO16" s="228"/>
      <c r="BP16" s="228"/>
      <c r="BQ16" s="228"/>
      <c r="BR16" s="228"/>
      <c r="BS16" s="229"/>
      <c r="BT16" s="220" t="s">
        <v>75</v>
      </c>
      <c r="BU16" s="230"/>
      <c r="BV16" s="230"/>
      <c r="BW16" s="230"/>
      <c r="BX16" s="230"/>
      <c r="BY16" s="231"/>
    </row>
    <row r="17" spans="1:77" ht="14.25" customHeight="1">
      <c r="A17" s="223" t="s">
        <v>60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9">
        <v>142</v>
      </c>
      <c r="S17" s="9"/>
      <c r="T17" s="68"/>
      <c r="U17" s="220"/>
      <c r="V17" s="230"/>
      <c r="W17" s="230"/>
      <c r="X17" s="230"/>
      <c r="Y17" s="230"/>
      <c r="Z17" s="231"/>
      <c r="AA17" s="220" t="s">
        <v>75</v>
      </c>
      <c r="AB17" s="230"/>
      <c r="AC17" s="230"/>
      <c r="AD17" s="230"/>
      <c r="AE17" s="230"/>
      <c r="AF17" s="230"/>
      <c r="AG17" s="231"/>
      <c r="AH17" s="227" t="s">
        <v>75</v>
      </c>
      <c r="AI17" s="228"/>
      <c r="AJ17" s="228"/>
      <c r="AK17" s="228"/>
      <c r="AL17" s="228"/>
      <c r="AM17" s="229"/>
      <c r="AN17" s="220" t="s">
        <v>75</v>
      </c>
      <c r="AO17" s="230"/>
      <c r="AP17" s="230"/>
      <c r="AQ17" s="230"/>
      <c r="AR17" s="230"/>
      <c r="AS17" s="231"/>
      <c r="AT17" s="220"/>
      <c r="AU17" s="230"/>
      <c r="AV17" s="230"/>
      <c r="AW17" s="230"/>
      <c r="AX17" s="230"/>
      <c r="AY17" s="230"/>
      <c r="AZ17" s="231"/>
      <c r="BA17" s="220" t="s">
        <v>75</v>
      </c>
      <c r="BB17" s="230"/>
      <c r="BC17" s="230"/>
      <c r="BD17" s="230"/>
      <c r="BE17" s="230"/>
      <c r="BF17" s="231"/>
      <c r="BG17" s="220" t="s">
        <v>75</v>
      </c>
      <c r="BH17" s="230"/>
      <c r="BI17" s="230"/>
      <c r="BJ17" s="230"/>
      <c r="BK17" s="230"/>
      <c r="BL17" s="231"/>
      <c r="BM17" s="227" t="s">
        <v>75</v>
      </c>
      <c r="BN17" s="228"/>
      <c r="BO17" s="228"/>
      <c r="BP17" s="228"/>
      <c r="BQ17" s="228"/>
      <c r="BR17" s="228"/>
      <c r="BS17" s="229"/>
      <c r="BT17" s="220"/>
      <c r="BU17" s="230"/>
      <c r="BV17" s="230"/>
      <c r="BW17" s="230"/>
      <c r="BX17" s="230"/>
      <c r="BY17" s="231"/>
    </row>
    <row r="18" spans="1:77" ht="58.5" customHeight="1">
      <c r="A18" s="223" t="s">
        <v>81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9">
        <v>143</v>
      </c>
      <c r="S18" s="9"/>
      <c r="T18" s="68"/>
      <c r="U18" s="220"/>
      <c r="V18" s="230"/>
      <c r="W18" s="230"/>
      <c r="X18" s="230"/>
      <c r="Y18" s="230"/>
      <c r="Z18" s="231"/>
      <c r="AA18" s="220"/>
      <c r="AB18" s="230"/>
      <c r="AC18" s="230"/>
      <c r="AD18" s="230"/>
      <c r="AE18" s="230"/>
      <c r="AF18" s="230"/>
      <c r="AG18" s="231"/>
      <c r="AH18" s="227"/>
      <c r="AI18" s="228"/>
      <c r="AJ18" s="228"/>
      <c r="AK18" s="228"/>
      <c r="AL18" s="228"/>
      <c r="AM18" s="229"/>
      <c r="AN18" s="220"/>
      <c r="AO18" s="230"/>
      <c r="AP18" s="230"/>
      <c r="AQ18" s="230"/>
      <c r="AR18" s="230"/>
      <c r="AS18" s="231"/>
      <c r="AT18" s="220"/>
      <c r="AU18" s="230"/>
      <c r="AV18" s="230"/>
      <c r="AW18" s="230"/>
      <c r="AX18" s="230"/>
      <c r="AY18" s="230"/>
      <c r="AZ18" s="231"/>
      <c r="BA18" s="220"/>
      <c r="BB18" s="230"/>
      <c r="BC18" s="230"/>
      <c r="BD18" s="230"/>
      <c r="BE18" s="230"/>
      <c r="BF18" s="231"/>
      <c r="BG18" s="220"/>
      <c r="BH18" s="230"/>
      <c r="BI18" s="230"/>
      <c r="BJ18" s="230"/>
      <c r="BK18" s="230"/>
      <c r="BL18" s="231"/>
      <c r="BM18" s="227"/>
      <c r="BN18" s="228"/>
      <c r="BO18" s="228"/>
      <c r="BP18" s="228"/>
      <c r="BQ18" s="228"/>
      <c r="BR18" s="228"/>
      <c r="BS18" s="229"/>
      <c r="BT18" s="220"/>
      <c r="BU18" s="230"/>
      <c r="BV18" s="230"/>
      <c r="BW18" s="230"/>
      <c r="BX18" s="230"/>
      <c r="BY18" s="231"/>
    </row>
    <row r="19" spans="1:77" ht="29.25" customHeight="1">
      <c r="A19" s="223" t="s">
        <v>82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9">
        <v>150</v>
      </c>
      <c r="S19" s="9"/>
      <c r="T19" s="68"/>
      <c r="U19" s="220"/>
      <c r="V19" s="230"/>
      <c r="W19" s="230"/>
      <c r="X19" s="230"/>
      <c r="Y19" s="230"/>
      <c r="Z19" s="231"/>
      <c r="AA19" s="220" t="s">
        <v>75</v>
      </c>
      <c r="AB19" s="230"/>
      <c r="AC19" s="230"/>
      <c r="AD19" s="230"/>
      <c r="AE19" s="230"/>
      <c r="AF19" s="230"/>
      <c r="AG19" s="231"/>
      <c r="AH19" s="227" t="s">
        <v>75</v>
      </c>
      <c r="AI19" s="228"/>
      <c r="AJ19" s="228"/>
      <c r="AK19" s="228"/>
      <c r="AL19" s="228"/>
      <c r="AM19" s="229"/>
      <c r="AN19" s="220" t="s">
        <v>75</v>
      </c>
      <c r="AO19" s="230"/>
      <c r="AP19" s="230"/>
      <c r="AQ19" s="230"/>
      <c r="AR19" s="230"/>
      <c r="AS19" s="231"/>
      <c r="AT19" s="220"/>
      <c r="AU19" s="230"/>
      <c r="AV19" s="230"/>
      <c r="AW19" s="230"/>
      <c r="AX19" s="230"/>
      <c r="AY19" s="230"/>
      <c r="AZ19" s="231"/>
      <c r="BA19" s="220" t="s">
        <v>75</v>
      </c>
      <c r="BB19" s="230"/>
      <c r="BC19" s="230"/>
      <c r="BD19" s="230"/>
      <c r="BE19" s="230"/>
      <c r="BF19" s="231"/>
      <c r="BG19" s="220" t="s">
        <v>75</v>
      </c>
      <c r="BH19" s="230"/>
      <c r="BI19" s="230"/>
      <c r="BJ19" s="230"/>
      <c r="BK19" s="230"/>
      <c r="BL19" s="231"/>
      <c r="BM19" s="227"/>
      <c r="BN19" s="228"/>
      <c r="BO19" s="228"/>
      <c r="BP19" s="228"/>
      <c r="BQ19" s="228"/>
      <c r="BR19" s="228"/>
      <c r="BS19" s="229"/>
      <c r="BT19" s="220" t="s">
        <v>75</v>
      </c>
      <c r="BU19" s="230"/>
      <c r="BV19" s="230"/>
      <c r="BW19" s="230"/>
      <c r="BX19" s="230"/>
      <c r="BY19" s="231"/>
    </row>
    <row r="20" spans="1:77" ht="14.25" customHeight="1">
      <c r="A20" s="223"/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9">
        <v>151</v>
      </c>
      <c r="S20" s="9"/>
      <c r="T20" s="68"/>
      <c r="U20" s="220"/>
      <c r="V20" s="230"/>
      <c r="W20" s="230"/>
      <c r="X20" s="230"/>
      <c r="Y20" s="230"/>
      <c r="Z20" s="231"/>
      <c r="AA20" s="220" t="s">
        <v>75</v>
      </c>
      <c r="AB20" s="230"/>
      <c r="AC20" s="230"/>
      <c r="AD20" s="230"/>
      <c r="AE20" s="230"/>
      <c r="AF20" s="230"/>
      <c r="AG20" s="231"/>
      <c r="AH20" s="227" t="s">
        <v>75</v>
      </c>
      <c r="AI20" s="228"/>
      <c r="AJ20" s="228"/>
      <c r="AK20" s="228"/>
      <c r="AL20" s="228"/>
      <c r="AM20" s="229"/>
      <c r="AN20" s="220" t="s">
        <v>75</v>
      </c>
      <c r="AO20" s="230"/>
      <c r="AP20" s="230"/>
      <c r="AQ20" s="230"/>
      <c r="AR20" s="230"/>
      <c r="AS20" s="231"/>
      <c r="AT20" s="220"/>
      <c r="AU20" s="230"/>
      <c r="AV20" s="230"/>
      <c r="AW20" s="230"/>
      <c r="AX20" s="230"/>
      <c r="AY20" s="230"/>
      <c r="AZ20" s="231"/>
      <c r="BA20" s="220" t="s">
        <v>75</v>
      </c>
      <c r="BB20" s="230"/>
      <c r="BC20" s="230"/>
      <c r="BD20" s="230"/>
      <c r="BE20" s="230"/>
      <c r="BF20" s="231"/>
      <c r="BG20" s="220" t="s">
        <v>75</v>
      </c>
      <c r="BH20" s="230"/>
      <c r="BI20" s="230"/>
      <c r="BJ20" s="230"/>
      <c r="BK20" s="230"/>
      <c r="BL20" s="231"/>
      <c r="BM20" s="227"/>
      <c r="BN20" s="228"/>
      <c r="BO20" s="228"/>
      <c r="BP20" s="228"/>
      <c r="BQ20" s="228"/>
      <c r="BR20" s="228"/>
      <c r="BS20" s="229"/>
      <c r="BT20" s="220" t="s">
        <v>75</v>
      </c>
      <c r="BU20" s="230"/>
      <c r="BV20" s="230"/>
      <c r="BW20" s="230"/>
      <c r="BX20" s="230"/>
      <c r="BY20" s="231"/>
    </row>
    <row r="21" spans="1:77" ht="14.25" customHeight="1">
      <c r="A21" s="223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9">
        <v>152</v>
      </c>
      <c r="S21" s="9"/>
      <c r="T21" s="68"/>
      <c r="U21" s="220"/>
      <c r="V21" s="230"/>
      <c r="W21" s="230"/>
      <c r="X21" s="230"/>
      <c r="Y21" s="230"/>
      <c r="Z21" s="231"/>
      <c r="AA21" s="220" t="s">
        <v>75</v>
      </c>
      <c r="AB21" s="230"/>
      <c r="AC21" s="230"/>
      <c r="AD21" s="230"/>
      <c r="AE21" s="230"/>
      <c r="AF21" s="230"/>
      <c r="AG21" s="231"/>
      <c r="AH21" s="227" t="s">
        <v>75</v>
      </c>
      <c r="AI21" s="228"/>
      <c r="AJ21" s="228"/>
      <c r="AK21" s="228"/>
      <c r="AL21" s="228"/>
      <c r="AM21" s="229"/>
      <c r="AN21" s="220" t="s">
        <v>75</v>
      </c>
      <c r="AO21" s="230"/>
      <c r="AP21" s="230"/>
      <c r="AQ21" s="230"/>
      <c r="AR21" s="230"/>
      <c r="AS21" s="231"/>
      <c r="AT21" s="220"/>
      <c r="AU21" s="230"/>
      <c r="AV21" s="230"/>
      <c r="AW21" s="230"/>
      <c r="AX21" s="230"/>
      <c r="AY21" s="230"/>
      <c r="AZ21" s="231"/>
      <c r="BA21" s="220" t="s">
        <v>75</v>
      </c>
      <c r="BB21" s="230"/>
      <c r="BC21" s="230"/>
      <c r="BD21" s="230"/>
      <c r="BE21" s="230"/>
      <c r="BF21" s="231"/>
      <c r="BG21" s="220" t="s">
        <v>75</v>
      </c>
      <c r="BH21" s="230"/>
      <c r="BI21" s="230"/>
      <c r="BJ21" s="230"/>
      <c r="BK21" s="230"/>
      <c r="BL21" s="231"/>
      <c r="BM21" s="227"/>
      <c r="BN21" s="228"/>
      <c r="BO21" s="228"/>
      <c r="BP21" s="228"/>
      <c r="BQ21" s="228"/>
      <c r="BR21" s="228"/>
      <c r="BS21" s="229"/>
      <c r="BT21" s="220" t="s">
        <v>75</v>
      </c>
      <c r="BU21" s="230"/>
      <c r="BV21" s="230"/>
      <c r="BW21" s="230"/>
      <c r="BX21" s="230"/>
      <c r="BY21" s="231"/>
    </row>
    <row r="22" spans="1:77" ht="30" customHeight="1">
      <c r="A22" s="223" t="s">
        <v>83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9">
        <v>160</v>
      </c>
      <c r="S22" s="9">
        <v>152</v>
      </c>
      <c r="T22" s="68"/>
      <c r="U22" s="224">
        <f>AH22</f>
        <v>0</v>
      </c>
      <c r="V22" s="225"/>
      <c r="W22" s="225"/>
      <c r="X22" s="225"/>
      <c r="Y22" s="225"/>
      <c r="Z22" s="226"/>
      <c r="AA22" s="220" t="s">
        <v>75</v>
      </c>
      <c r="AB22" s="230"/>
      <c r="AC22" s="230"/>
      <c r="AD22" s="230"/>
      <c r="AE22" s="230"/>
      <c r="AF22" s="230"/>
      <c r="AG22" s="231"/>
      <c r="AH22" s="232"/>
      <c r="AI22" s="233"/>
      <c r="AJ22" s="233"/>
      <c r="AK22" s="233"/>
      <c r="AL22" s="233"/>
      <c r="AM22" s="234"/>
      <c r="AN22" s="220" t="s">
        <v>75</v>
      </c>
      <c r="AO22" s="230"/>
      <c r="AP22" s="230"/>
      <c r="AQ22" s="230"/>
      <c r="AR22" s="230"/>
      <c r="AS22" s="231"/>
      <c r="AT22" s="220" t="s">
        <v>75</v>
      </c>
      <c r="AU22" s="230"/>
      <c r="AV22" s="230"/>
      <c r="AW22" s="230"/>
      <c r="AX22" s="230"/>
      <c r="AY22" s="230"/>
      <c r="AZ22" s="231"/>
      <c r="BA22" s="220" t="s">
        <v>75</v>
      </c>
      <c r="BB22" s="230"/>
      <c r="BC22" s="230"/>
      <c r="BD22" s="230"/>
      <c r="BE22" s="230"/>
      <c r="BF22" s="231"/>
      <c r="BG22" s="220" t="s">
        <v>75</v>
      </c>
      <c r="BH22" s="230"/>
      <c r="BI22" s="230"/>
      <c r="BJ22" s="230"/>
      <c r="BK22" s="230"/>
      <c r="BL22" s="231"/>
      <c r="BM22" s="227" t="s">
        <v>75</v>
      </c>
      <c r="BN22" s="228"/>
      <c r="BO22" s="228"/>
      <c r="BP22" s="228"/>
      <c r="BQ22" s="228"/>
      <c r="BR22" s="228"/>
      <c r="BS22" s="229"/>
      <c r="BT22" s="220" t="s">
        <v>75</v>
      </c>
      <c r="BU22" s="230"/>
      <c r="BV22" s="230"/>
      <c r="BW22" s="230"/>
      <c r="BX22" s="230"/>
      <c r="BY22" s="231"/>
    </row>
    <row r="23" spans="1:77" ht="28.9" customHeight="1">
      <c r="A23" s="223" t="s">
        <v>175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9">
        <v>162</v>
      </c>
      <c r="S23" s="9">
        <v>162</v>
      </c>
      <c r="T23" s="68"/>
      <c r="U23" s="224"/>
      <c r="V23" s="225"/>
      <c r="W23" s="225"/>
      <c r="X23" s="225"/>
      <c r="Y23" s="225"/>
      <c r="Z23" s="226"/>
      <c r="AA23" s="220" t="s">
        <v>75</v>
      </c>
      <c r="AB23" s="230"/>
      <c r="AC23" s="230"/>
      <c r="AD23" s="230"/>
      <c r="AE23" s="230"/>
      <c r="AF23" s="230"/>
      <c r="AG23" s="231"/>
      <c r="AH23" s="232"/>
      <c r="AI23" s="233"/>
      <c r="AJ23" s="233"/>
      <c r="AK23" s="233"/>
      <c r="AL23" s="233"/>
      <c r="AM23" s="234"/>
      <c r="AN23" s="220" t="s">
        <v>75</v>
      </c>
      <c r="AO23" s="230"/>
      <c r="AP23" s="230"/>
      <c r="AQ23" s="230"/>
      <c r="AR23" s="230"/>
      <c r="AS23" s="231"/>
      <c r="AT23" s="220" t="s">
        <v>75</v>
      </c>
      <c r="AU23" s="230"/>
      <c r="AV23" s="230"/>
      <c r="AW23" s="230"/>
      <c r="AX23" s="230"/>
      <c r="AY23" s="230"/>
      <c r="AZ23" s="231"/>
      <c r="BA23" s="220" t="s">
        <v>75</v>
      </c>
      <c r="BB23" s="230"/>
      <c r="BC23" s="230"/>
      <c r="BD23" s="230"/>
      <c r="BE23" s="230"/>
      <c r="BF23" s="231"/>
      <c r="BG23" s="220" t="s">
        <v>75</v>
      </c>
      <c r="BH23" s="230"/>
      <c r="BI23" s="230"/>
      <c r="BJ23" s="230"/>
      <c r="BK23" s="230"/>
      <c r="BL23" s="231"/>
      <c r="BM23" s="227" t="s">
        <v>75</v>
      </c>
      <c r="BN23" s="228"/>
      <c r="BO23" s="228"/>
      <c r="BP23" s="228"/>
      <c r="BQ23" s="228"/>
      <c r="BR23" s="228"/>
      <c r="BS23" s="229"/>
      <c r="BT23" s="220" t="s">
        <v>75</v>
      </c>
      <c r="BU23" s="230"/>
      <c r="BV23" s="230"/>
      <c r="BW23" s="230"/>
      <c r="BX23" s="230"/>
      <c r="BY23" s="231"/>
    </row>
    <row r="24" spans="1:77" ht="14.25" customHeight="1">
      <c r="A24" s="238" t="s">
        <v>84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6">
        <v>200</v>
      </c>
      <c r="S24" s="9" t="s">
        <v>75</v>
      </c>
      <c r="T24" s="68"/>
      <c r="U24" s="224">
        <f>U25+U41+U48+U52+U64+U68+U74+U79</f>
        <v>36248408</v>
      </c>
      <c r="V24" s="225"/>
      <c r="W24" s="225"/>
      <c r="X24" s="225"/>
      <c r="Y24" s="225"/>
      <c r="Z24" s="226"/>
      <c r="AA24" s="236">
        <f>AA25+AA42+AA48+AA52+AA64+AA68+AA74+AA79+AA43</f>
        <v>35835608</v>
      </c>
      <c r="AB24" s="236"/>
      <c r="AC24" s="236"/>
      <c r="AD24" s="236"/>
      <c r="AE24" s="236"/>
      <c r="AF24" s="236"/>
      <c r="AG24" s="236"/>
      <c r="AH24" s="282">
        <f>AH25+AH41+AH47</f>
        <v>0</v>
      </c>
      <c r="AI24" s="282"/>
      <c r="AJ24" s="282"/>
      <c r="AK24" s="282"/>
      <c r="AL24" s="282"/>
      <c r="AM24" s="282"/>
      <c r="AN24" s="220"/>
      <c r="AO24" s="230"/>
      <c r="AP24" s="230"/>
      <c r="AQ24" s="230"/>
      <c r="AR24" s="230"/>
      <c r="AS24" s="231"/>
      <c r="AT24" s="235">
        <f>AT47</f>
        <v>412800</v>
      </c>
      <c r="AU24" s="235"/>
      <c r="AV24" s="235"/>
      <c r="AW24" s="235"/>
      <c r="AX24" s="235"/>
      <c r="AY24" s="235"/>
      <c r="AZ24" s="235"/>
      <c r="BA24" s="235">
        <f>BA47</f>
        <v>412800</v>
      </c>
      <c r="BB24" s="235"/>
      <c r="BC24" s="235"/>
      <c r="BD24" s="235"/>
      <c r="BE24" s="235"/>
      <c r="BF24" s="235"/>
      <c r="BG24" s="220"/>
      <c r="BH24" s="230"/>
      <c r="BI24" s="230"/>
      <c r="BJ24" s="230"/>
      <c r="BK24" s="230"/>
      <c r="BL24" s="231"/>
      <c r="BM24" s="237"/>
      <c r="BN24" s="237"/>
      <c r="BO24" s="237"/>
      <c r="BP24" s="237"/>
      <c r="BQ24" s="237"/>
      <c r="BR24" s="237"/>
      <c r="BS24" s="237"/>
      <c r="BT24" s="235"/>
      <c r="BU24" s="235"/>
      <c r="BV24" s="235"/>
      <c r="BW24" s="235"/>
      <c r="BX24" s="235"/>
      <c r="BY24" s="235"/>
    </row>
    <row r="25" spans="1:77" ht="25.5" customHeight="1">
      <c r="A25" s="223" t="s">
        <v>85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9">
        <v>210</v>
      </c>
      <c r="S25" s="9"/>
      <c r="T25" s="68"/>
      <c r="U25" s="284">
        <f>U26+U31</f>
        <v>29438246</v>
      </c>
      <c r="V25" s="285"/>
      <c r="W25" s="285"/>
      <c r="X25" s="285"/>
      <c r="Y25" s="285"/>
      <c r="Z25" s="286"/>
      <c r="AA25" s="287">
        <f>AA26+AA31</f>
        <v>29438246</v>
      </c>
      <c r="AB25" s="287"/>
      <c r="AC25" s="287"/>
      <c r="AD25" s="287"/>
      <c r="AE25" s="287"/>
      <c r="AF25" s="287"/>
      <c r="AG25" s="287"/>
      <c r="AH25" s="288">
        <f>SUM(AH27:AM40)</f>
        <v>0</v>
      </c>
      <c r="AI25" s="288"/>
      <c r="AJ25" s="288"/>
      <c r="AK25" s="288"/>
      <c r="AL25" s="288"/>
      <c r="AM25" s="288"/>
      <c r="AN25" s="220"/>
      <c r="AO25" s="230"/>
      <c r="AP25" s="230"/>
      <c r="AQ25" s="230"/>
      <c r="AR25" s="230"/>
      <c r="AS25" s="231"/>
      <c r="AT25" s="235"/>
      <c r="AU25" s="235"/>
      <c r="AV25" s="235"/>
      <c r="AW25" s="235"/>
      <c r="AX25" s="235"/>
      <c r="AY25" s="235"/>
      <c r="AZ25" s="235"/>
      <c r="BA25" s="283"/>
      <c r="BB25" s="283"/>
      <c r="BC25" s="283"/>
      <c r="BD25" s="283"/>
      <c r="BE25" s="283"/>
      <c r="BF25" s="283"/>
      <c r="BG25" s="220"/>
      <c r="BH25" s="230"/>
      <c r="BI25" s="230"/>
      <c r="BJ25" s="230"/>
      <c r="BK25" s="230"/>
      <c r="BL25" s="231"/>
      <c r="BM25" s="237"/>
      <c r="BN25" s="237"/>
      <c r="BO25" s="237"/>
      <c r="BP25" s="237"/>
      <c r="BQ25" s="237"/>
      <c r="BR25" s="237"/>
      <c r="BS25" s="237"/>
      <c r="BT25" s="283"/>
      <c r="BU25" s="283"/>
      <c r="BV25" s="283"/>
      <c r="BW25" s="283"/>
      <c r="BX25" s="283"/>
      <c r="BY25" s="283"/>
    </row>
    <row r="26" spans="1:77" ht="25.5" customHeight="1">
      <c r="A26" s="238" t="s">
        <v>182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6">
        <v>211</v>
      </c>
      <c r="S26" s="6" t="s">
        <v>176</v>
      </c>
      <c r="T26" s="60"/>
      <c r="U26" s="242">
        <f>SUM(U27:Z30)</f>
        <v>22610154</v>
      </c>
      <c r="V26" s="243"/>
      <c r="W26" s="243"/>
      <c r="X26" s="243"/>
      <c r="Y26" s="243"/>
      <c r="Z26" s="244"/>
      <c r="AA26" s="245">
        <f>SUM(AA27:AG30)</f>
        <v>22610154</v>
      </c>
      <c r="AB26" s="245"/>
      <c r="AC26" s="245"/>
      <c r="AD26" s="245"/>
      <c r="AE26" s="245"/>
      <c r="AF26" s="245"/>
      <c r="AG26" s="245"/>
      <c r="AH26" s="289"/>
      <c r="AI26" s="289"/>
      <c r="AJ26" s="289"/>
      <c r="AK26" s="289"/>
      <c r="AL26" s="289"/>
      <c r="AM26" s="289"/>
      <c r="AN26" s="220" t="s">
        <v>75</v>
      </c>
      <c r="AO26" s="230"/>
      <c r="AP26" s="230"/>
      <c r="AQ26" s="230"/>
      <c r="AR26" s="230"/>
      <c r="AS26" s="231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20"/>
      <c r="BH26" s="230"/>
      <c r="BI26" s="230"/>
      <c r="BJ26" s="230"/>
      <c r="BK26" s="230"/>
      <c r="BL26" s="231"/>
      <c r="BM26" s="237"/>
      <c r="BN26" s="237"/>
      <c r="BO26" s="237"/>
      <c r="BP26" s="237"/>
      <c r="BQ26" s="237"/>
      <c r="BR26" s="237"/>
      <c r="BS26" s="237"/>
      <c r="BT26" s="235"/>
      <c r="BU26" s="235"/>
      <c r="BV26" s="235"/>
      <c r="BW26" s="235"/>
      <c r="BX26" s="235"/>
      <c r="BY26" s="235"/>
    </row>
    <row r="27" spans="1:77">
      <c r="A27" s="223" t="s">
        <v>181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9" t="s">
        <v>86</v>
      </c>
      <c r="S27" s="9" t="s">
        <v>176</v>
      </c>
      <c r="T27" s="10">
        <v>65000</v>
      </c>
      <c r="U27" s="232">
        <f>AA27</f>
        <v>1671960</v>
      </c>
      <c r="V27" s="233"/>
      <c r="W27" s="233"/>
      <c r="X27" s="233"/>
      <c r="Y27" s="233"/>
      <c r="Z27" s="234"/>
      <c r="AA27" s="236">
        <v>1671960</v>
      </c>
      <c r="AB27" s="236"/>
      <c r="AC27" s="236"/>
      <c r="AD27" s="236"/>
      <c r="AE27" s="236"/>
      <c r="AF27" s="236"/>
      <c r="AG27" s="236"/>
      <c r="AH27" s="237"/>
      <c r="AI27" s="237"/>
      <c r="AJ27" s="237"/>
      <c r="AK27" s="237"/>
      <c r="AL27" s="237"/>
      <c r="AM27" s="237"/>
      <c r="AN27" s="220" t="s">
        <v>75</v>
      </c>
      <c r="AO27" s="230"/>
      <c r="AP27" s="230"/>
      <c r="AQ27" s="230"/>
      <c r="AR27" s="230"/>
      <c r="AS27" s="231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20"/>
      <c r="BH27" s="230"/>
      <c r="BI27" s="230"/>
      <c r="BJ27" s="230"/>
      <c r="BK27" s="230"/>
      <c r="BL27" s="231"/>
      <c r="BM27" s="237"/>
      <c r="BN27" s="237"/>
      <c r="BO27" s="237"/>
      <c r="BP27" s="237"/>
      <c r="BQ27" s="237"/>
      <c r="BR27" s="237"/>
      <c r="BS27" s="237"/>
      <c r="BT27" s="235"/>
      <c r="BU27" s="235"/>
      <c r="BV27" s="235"/>
      <c r="BW27" s="235"/>
      <c r="BX27" s="235"/>
      <c r="BY27" s="235"/>
    </row>
    <row r="28" spans="1:77">
      <c r="A28" s="223" t="s">
        <v>180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9" t="s">
        <v>186</v>
      </c>
      <c r="S28" s="9" t="s">
        <v>176</v>
      </c>
      <c r="T28" s="10">
        <v>65001</v>
      </c>
      <c r="U28" s="232">
        <f t="shared" ref="U28:U46" si="0">AA28</f>
        <v>2662100</v>
      </c>
      <c r="V28" s="233"/>
      <c r="W28" s="233"/>
      <c r="X28" s="233"/>
      <c r="Y28" s="233"/>
      <c r="Z28" s="234"/>
      <c r="AA28" s="236">
        <v>2662100</v>
      </c>
      <c r="AB28" s="236"/>
      <c r="AC28" s="236"/>
      <c r="AD28" s="236"/>
      <c r="AE28" s="236"/>
      <c r="AF28" s="236"/>
      <c r="AG28" s="236"/>
      <c r="AH28" s="237"/>
      <c r="AI28" s="237"/>
      <c r="AJ28" s="237"/>
      <c r="AK28" s="237"/>
      <c r="AL28" s="237"/>
      <c r="AM28" s="237"/>
      <c r="AN28" s="220" t="s">
        <v>75</v>
      </c>
      <c r="AO28" s="230"/>
      <c r="AP28" s="230"/>
      <c r="AQ28" s="230"/>
      <c r="AR28" s="230"/>
      <c r="AS28" s="231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20"/>
      <c r="BH28" s="230"/>
      <c r="BI28" s="230"/>
      <c r="BJ28" s="230"/>
      <c r="BK28" s="230"/>
      <c r="BL28" s="231"/>
      <c r="BM28" s="237"/>
      <c r="BN28" s="237"/>
      <c r="BO28" s="237"/>
      <c r="BP28" s="237"/>
      <c r="BQ28" s="237"/>
      <c r="BR28" s="237"/>
      <c r="BS28" s="237"/>
      <c r="BT28" s="235"/>
      <c r="BU28" s="235"/>
      <c r="BV28" s="235"/>
      <c r="BW28" s="235"/>
      <c r="BX28" s="235"/>
      <c r="BY28" s="235"/>
    </row>
    <row r="29" spans="1:77">
      <c r="A29" s="223" t="s">
        <v>181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9" t="s">
        <v>187</v>
      </c>
      <c r="S29" s="9" t="s">
        <v>176</v>
      </c>
      <c r="T29" s="10">
        <v>65100</v>
      </c>
      <c r="U29" s="232">
        <f t="shared" si="0"/>
        <v>4042920</v>
      </c>
      <c r="V29" s="233"/>
      <c r="W29" s="233"/>
      <c r="X29" s="233"/>
      <c r="Y29" s="233"/>
      <c r="Z29" s="234"/>
      <c r="AA29" s="236">
        <f>1448520+2594400</f>
        <v>4042920</v>
      </c>
      <c r="AB29" s="236"/>
      <c r="AC29" s="236"/>
      <c r="AD29" s="236"/>
      <c r="AE29" s="236"/>
      <c r="AF29" s="236"/>
      <c r="AG29" s="236"/>
      <c r="AH29" s="237"/>
      <c r="AI29" s="237"/>
      <c r="AJ29" s="237"/>
      <c r="AK29" s="237"/>
      <c r="AL29" s="237"/>
      <c r="AM29" s="237"/>
      <c r="AN29" s="220" t="s">
        <v>75</v>
      </c>
      <c r="AO29" s="230"/>
      <c r="AP29" s="230"/>
      <c r="AQ29" s="230"/>
      <c r="AR29" s="230"/>
      <c r="AS29" s="231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20"/>
      <c r="BH29" s="230"/>
      <c r="BI29" s="230"/>
      <c r="BJ29" s="230"/>
      <c r="BK29" s="230"/>
      <c r="BL29" s="231"/>
      <c r="BM29" s="237"/>
      <c r="BN29" s="237"/>
      <c r="BO29" s="237"/>
      <c r="BP29" s="237"/>
      <c r="BQ29" s="237"/>
      <c r="BR29" s="237"/>
      <c r="BS29" s="237"/>
      <c r="BT29" s="235"/>
      <c r="BU29" s="235"/>
      <c r="BV29" s="235"/>
      <c r="BW29" s="235"/>
      <c r="BX29" s="235"/>
      <c r="BY29" s="235"/>
    </row>
    <row r="30" spans="1:77">
      <c r="A30" s="223" t="s">
        <v>180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9" t="s">
        <v>188</v>
      </c>
      <c r="S30" s="9" t="s">
        <v>176</v>
      </c>
      <c r="T30" s="10">
        <v>65101</v>
      </c>
      <c r="U30" s="232">
        <f t="shared" si="0"/>
        <v>14233174</v>
      </c>
      <c r="V30" s="233"/>
      <c r="W30" s="233"/>
      <c r="X30" s="233"/>
      <c r="Y30" s="233"/>
      <c r="Z30" s="234"/>
      <c r="AA30" s="236">
        <f>4778630+9454544</f>
        <v>14233174</v>
      </c>
      <c r="AB30" s="236"/>
      <c r="AC30" s="236"/>
      <c r="AD30" s="236"/>
      <c r="AE30" s="236"/>
      <c r="AF30" s="236"/>
      <c r="AG30" s="236"/>
      <c r="AH30" s="237"/>
      <c r="AI30" s="237"/>
      <c r="AJ30" s="237"/>
      <c r="AK30" s="237"/>
      <c r="AL30" s="237"/>
      <c r="AM30" s="237"/>
      <c r="AN30" s="220" t="s">
        <v>75</v>
      </c>
      <c r="AO30" s="230"/>
      <c r="AP30" s="230"/>
      <c r="AQ30" s="230"/>
      <c r="AR30" s="230"/>
      <c r="AS30" s="231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20"/>
      <c r="BH30" s="230"/>
      <c r="BI30" s="230"/>
      <c r="BJ30" s="230"/>
      <c r="BK30" s="230"/>
      <c r="BL30" s="231"/>
      <c r="BM30" s="237"/>
      <c r="BN30" s="237"/>
      <c r="BO30" s="237"/>
      <c r="BP30" s="237"/>
      <c r="BQ30" s="237"/>
      <c r="BR30" s="237"/>
      <c r="BS30" s="237"/>
      <c r="BT30" s="235"/>
      <c r="BU30" s="235"/>
      <c r="BV30" s="235"/>
      <c r="BW30" s="235"/>
      <c r="BX30" s="235"/>
      <c r="BY30" s="235"/>
    </row>
    <row r="31" spans="1:77" ht="28.5" customHeight="1">
      <c r="A31" s="291" t="s">
        <v>183</v>
      </c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3"/>
      <c r="R31" s="6">
        <v>212</v>
      </c>
      <c r="S31" s="6" t="s">
        <v>177</v>
      </c>
      <c r="T31" s="60"/>
      <c r="U31" s="242">
        <f t="shared" si="0"/>
        <v>6828092</v>
      </c>
      <c r="V31" s="243"/>
      <c r="W31" s="243"/>
      <c r="X31" s="243"/>
      <c r="Y31" s="243"/>
      <c r="Z31" s="244"/>
      <c r="AA31" s="305">
        <f>SUM(AA32:AG35)</f>
        <v>6828092</v>
      </c>
      <c r="AB31" s="306"/>
      <c r="AC31" s="306"/>
      <c r="AD31" s="306"/>
      <c r="AE31" s="306"/>
      <c r="AF31" s="306"/>
      <c r="AG31" s="307"/>
      <c r="AH31" s="246"/>
      <c r="AI31" s="247"/>
      <c r="AJ31" s="247"/>
      <c r="AK31" s="247"/>
      <c r="AL31" s="247"/>
      <c r="AM31" s="248"/>
      <c r="AN31" s="220" t="s">
        <v>75</v>
      </c>
      <c r="AO31" s="230"/>
      <c r="AP31" s="230"/>
      <c r="AQ31" s="230"/>
      <c r="AR31" s="230"/>
      <c r="AS31" s="231"/>
      <c r="AT31" s="220"/>
      <c r="AU31" s="230"/>
      <c r="AV31" s="230"/>
      <c r="AW31" s="230"/>
      <c r="AX31" s="230"/>
      <c r="AY31" s="230"/>
      <c r="AZ31" s="231"/>
      <c r="BA31" s="220"/>
      <c r="BB31" s="230"/>
      <c r="BC31" s="230"/>
      <c r="BD31" s="230"/>
      <c r="BE31" s="230"/>
      <c r="BF31" s="231"/>
      <c r="BG31" s="220"/>
      <c r="BH31" s="230"/>
      <c r="BI31" s="230"/>
      <c r="BJ31" s="230"/>
      <c r="BK31" s="230"/>
      <c r="BL31" s="231"/>
      <c r="BM31" s="227"/>
      <c r="BN31" s="228"/>
      <c r="BO31" s="228"/>
      <c r="BP31" s="228"/>
      <c r="BQ31" s="228"/>
      <c r="BR31" s="228"/>
      <c r="BS31" s="229"/>
      <c r="BT31" s="220"/>
      <c r="BU31" s="230"/>
      <c r="BV31" s="230"/>
      <c r="BW31" s="230"/>
      <c r="BX31" s="230"/>
      <c r="BY31" s="231"/>
    </row>
    <row r="32" spans="1:77" ht="26.25" customHeight="1">
      <c r="A32" s="239" t="s">
        <v>87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1"/>
      <c r="R32" s="9" t="s">
        <v>89</v>
      </c>
      <c r="S32" s="9" t="s">
        <v>177</v>
      </c>
      <c r="T32" s="10">
        <v>65000</v>
      </c>
      <c r="U32" s="232">
        <f t="shared" si="0"/>
        <v>504840</v>
      </c>
      <c r="V32" s="233"/>
      <c r="W32" s="233"/>
      <c r="X32" s="233"/>
      <c r="Y32" s="233"/>
      <c r="Z32" s="234"/>
      <c r="AA32" s="224">
        <v>504840</v>
      </c>
      <c r="AB32" s="225"/>
      <c r="AC32" s="225"/>
      <c r="AD32" s="225"/>
      <c r="AE32" s="225"/>
      <c r="AF32" s="225"/>
      <c r="AG32" s="226"/>
      <c r="AH32" s="227"/>
      <c r="AI32" s="228"/>
      <c r="AJ32" s="228"/>
      <c r="AK32" s="228"/>
      <c r="AL32" s="228"/>
      <c r="AM32" s="229"/>
      <c r="AN32" s="220" t="s">
        <v>75</v>
      </c>
      <c r="AO32" s="230"/>
      <c r="AP32" s="230"/>
      <c r="AQ32" s="230"/>
      <c r="AR32" s="230"/>
      <c r="AS32" s="231"/>
      <c r="AT32" s="220"/>
      <c r="AU32" s="230"/>
      <c r="AV32" s="230"/>
      <c r="AW32" s="230"/>
      <c r="AX32" s="230"/>
      <c r="AY32" s="230"/>
      <c r="AZ32" s="231"/>
      <c r="BA32" s="220"/>
      <c r="BB32" s="230"/>
      <c r="BC32" s="230"/>
      <c r="BD32" s="230"/>
      <c r="BE32" s="230"/>
      <c r="BF32" s="231"/>
      <c r="BG32" s="220"/>
      <c r="BH32" s="230"/>
      <c r="BI32" s="230"/>
      <c r="BJ32" s="230"/>
      <c r="BK32" s="230"/>
      <c r="BL32" s="231"/>
      <c r="BM32" s="227"/>
      <c r="BN32" s="228"/>
      <c r="BO32" s="228"/>
      <c r="BP32" s="228"/>
      <c r="BQ32" s="228"/>
      <c r="BR32" s="228"/>
      <c r="BS32" s="229"/>
      <c r="BT32" s="220"/>
      <c r="BU32" s="230"/>
      <c r="BV32" s="230"/>
      <c r="BW32" s="230"/>
      <c r="BX32" s="230"/>
      <c r="BY32" s="231"/>
    </row>
    <row r="33" spans="1:77" ht="26.25" customHeight="1">
      <c r="A33" s="239" t="s">
        <v>88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1"/>
      <c r="R33" s="9" t="s">
        <v>189</v>
      </c>
      <c r="S33" s="9" t="s">
        <v>177</v>
      </c>
      <c r="T33" s="10">
        <v>65003</v>
      </c>
      <c r="U33" s="232">
        <f t="shared" si="0"/>
        <v>803954</v>
      </c>
      <c r="V33" s="233"/>
      <c r="W33" s="233"/>
      <c r="X33" s="233"/>
      <c r="Y33" s="233"/>
      <c r="Z33" s="234"/>
      <c r="AA33" s="224">
        <v>803954</v>
      </c>
      <c r="AB33" s="225"/>
      <c r="AC33" s="225"/>
      <c r="AD33" s="225"/>
      <c r="AE33" s="225"/>
      <c r="AF33" s="225"/>
      <c r="AG33" s="226"/>
      <c r="AH33" s="227"/>
      <c r="AI33" s="228"/>
      <c r="AJ33" s="228"/>
      <c r="AK33" s="228"/>
      <c r="AL33" s="228"/>
      <c r="AM33" s="229"/>
      <c r="AN33" s="220" t="s">
        <v>75</v>
      </c>
      <c r="AO33" s="230"/>
      <c r="AP33" s="230"/>
      <c r="AQ33" s="230"/>
      <c r="AR33" s="230"/>
      <c r="AS33" s="231"/>
      <c r="AT33" s="220"/>
      <c r="AU33" s="230"/>
      <c r="AV33" s="230"/>
      <c r="AW33" s="230"/>
      <c r="AX33" s="230"/>
      <c r="AY33" s="230"/>
      <c r="AZ33" s="231"/>
      <c r="BA33" s="220"/>
      <c r="BB33" s="230"/>
      <c r="BC33" s="230"/>
      <c r="BD33" s="230"/>
      <c r="BE33" s="230"/>
      <c r="BF33" s="231"/>
      <c r="BG33" s="220"/>
      <c r="BH33" s="230"/>
      <c r="BI33" s="230"/>
      <c r="BJ33" s="230"/>
      <c r="BK33" s="230"/>
      <c r="BL33" s="231"/>
      <c r="BM33" s="227"/>
      <c r="BN33" s="228"/>
      <c r="BO33" s="228"/>
      <c r="BP33" s="228"/>
      <c r="BQ33" s="228"/>
      <c r="BR33" s="228"/>
      <c r="BS33" s="229"/>
      <c r="BT33" s="220"/>
      <c r="BU33" s="230"/>
      <c r="BV33" s="230"/>
      <c r="BW33" s="230"/>
      <c r="BX33" s="230"/>
      <c r="BY33" s="231"/>
    </row>
    <row r="34" spans="1:77" ht="29.25" customHeight="1">
      <c r="A34" s="239" t="s">
        <v>87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1"/>
      <c r="R34" s="9" t="s">
        <v>190</v>
      </c>
      <c r="S34" s="9" t="s">
        <v>177</v>
      </c>
      <c r="T34" s="10">
        <v>65100</v>
      </c>
      <c r="U34" s="232">
        <f t="shared" si="0"/>
        <v>1220880</v>
      </c>
      <c r="V34" s="233"/>
      <c r="W34" s="233"/>
      <c r="X34" s="233"/>
      <c r="Y34" s="233"/>
      <c r="Z34" s="234"/>
      <c r="AA34" s="224">
        <f>437400+783480</f>
        <v>1220880</v>
      </c>
      <c r="AB34" s="225"/>
      <c r="AC34" s="225"/>
      <c r="AD34" s="225"/>
      <c r="AE34" s="225"/>
      <c r="AF34" s="225"/>
      <c r="AG34" s="226"/>
      <c r="AH34" s="227"/>
      <c r="AI34" s="228"/>
      <c r="AJ34" s="228"/>
      <c r="AK34" s="228"/>
      <c r="AL34" s="228"/>
      <c r="AM34" s="229"/>
      <c r="AN34" s="220" t="s">
        <v>75</v>
      </c>
      <c r="AO34" s="230"/>
      <c r="AP34" s="230"/>
      <c r="AQ34" s="230"/>
      <c r="AR34" s="230"/>
      <c r="AS34" s="231"/>
      <c r="AT34" s="220"/>
      <c r="AU34" s="230"/>
      <c r="AV34" s="230"/>
      <c r="AW34" s="230"/>
      <c r="AX34" s="230"/>
      <c r="AY34" s="230"/>
      <c r="AZ34" s="231"/>
      <c r="BA34" s="220"/>
      <c r="BB34" s="230"/>
      <c r="BC34" s="230"/>
      <c r="BD34" s="230"/>
      <c r="BE34" s="230"/>
      <c r="BF34" s="231"/>
      <c r="BG34" s="220"/>
      <c r="BH34" s="230"/>
      <c r="BI34" s="230"/>
      <c r="BJ34" s="230"/>
      <c r="BK34" s="230"/>
      <c r="BL34" s="231"/>
      <c r="BM34" s="227"/>
      <c r="BN34" s="228"/>
      <c r="BO34" s="228"/>
      <c r="BP34" s="228"/>
      <c r="BQ34" s="228"/>
      <c r="BR34" s="228"/>
      <c r="BS34" s="229"/>
      <c r="BT34" s="220"/>
      <c r="BU34" s="230"/>
      <c r="BV34" s="230"/>
      <c r="BW34" s="230"/>
      <c r="BX34" s="230"/>
      <c r="BY34" s="231"/>
    </row>
    <row r="35" spans="1:77" ht="30.75" customHeight="1">
      <c r="A35" s="239" t="s">
        <v>88</v>
      </c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1"/>
      <c r="R35" s="9" t="s">
        <v>191</v>
      </c>
      <c r="S35" s="9" t="s">
        <v>177</v>
      </c>
      <c r="T35" s="10">
        <v>65103</v>
      </c>
      <c r="U35" s="232">
        <f t="shared" si="0"/>
        <v>4298418</v>
      </c>
      <c r="V35" s="233"/>
      <c r="W35" s="233"/>
      <c r="X35" s="233"/>
      <c r="Y35" s="233"/>
      <c r="Z35" s="234"/>
      <c r="AA35" s="224">
        <f>1443146+2855272</f>
        <v>4298418</v>
      </c>
      <c r="AB35" s="225"/>
      <c r="AC35" s="225"/>
      <c r="AD35" s="225"/>
      <c r="AE35" s="225"/>
      <c r="AF35" s="225"/>
      <c r="AG35" s="226"/>
      <c r="AH35" s="227"/>
      <c r="AI35" s="228"/>
      <c r="AJ35" s="228"/>
      <c r="AK35" s="228"/>
      <c r="AL35" s="228"/>
      <c r="AM35" s="229"/>
      <c r="AN35" s="220" t="s">
        <v>75</v>
      </c>
      <c r="AO35" s="230"/>
      <c r="AP35" s="230"/>
      <c r="AQ35" s="230"/>
      <c r="AR35" s="230"/>
      <c r="AS35" s="231"/>
      <c r="AT35" s="220"/>
      <c r="AU35" s="230"/>
      <c r="AV35" s="230"/>
      <c r="AW35" s="230"/>
      <c r="AX35" s="230"/>
      <c r="AY35" s="230"/>
      <c r="AZ35" s="231"/>
      <c r="BA35" s="220"/>
      <c r="BB35" s="230"/>
      <c r="BC35" s="230"/>
      <c r="BD35" s="230"/>
      <c r="BE35" s="230"/>
      <c r="BF35" s="231"/>
      <c r="BG35" s="220"/>
      <c r="BH35" s="230"/>
      <c r="BI35" s="230"/>
      <c r="BJ35" s="230"/>
      <c r="BK35" s="230"/>
      <c r="BL35" s="231"/>
      <c r="BM35" s="227"/>
      <c r="BN35" s="228"/>
      <c r="BO35" s="228"/>
      <c r="BP35" s="228"/>
      <c r="BQ35" s="228"/>
      <c r="BR35" s="228"/>
      <c r="BS35" s="229"/>
      <c r="BT35" s="220"/>
      <c r="BU35" s="230"/>
      <c r="BV35" s="230"/>
      <c r="BW35" s="230"/>
      <c r="BX35" s="230"/>
      <c r="BY35" s="231"/>
    </row>
    <row r="36" spans="1:77" ht="27.75" customHeight="1">
      <c r="A36" s="290" t="s">
        <v>90</v>
      </c>
      <c r="B36" s="290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11">
        <v>213</v>
      </c>
      <c r="S36" s="11"/>
      <c r="T36" s="12"/>
      <c r="U36" s="232">
        <f t="shared" si="0"/>
        <v>0</v>
      </c>
      <c r="V36" s="233"/>
      <c r="W36" s="233"/>
      <c r="X36" s="233"/>
      <c r="Y36" s="233"/>
      <c r="Z36" s="234"/>
      <c r="AA36" s="282"/>
      <c r="AB36" s="282"/>
      <c r="AC36" s="282"/>
      <c r="AD36" s="282"/>
      <c r="AE36" s="282"/>
      <c r="AF36" s="282"/>
      <c r="AG36" s="282"/>
      <c r="AH36" s="237"/>
      <c r="AI36" s="237"/>
      <c r="AJ36" s="237"/>
      <c r="AK36" s="237"/>
      <c r="AL36" s="237"/>
      <c r="AM36" s="237"/>
      <c r="AN36" s="220" t="s">
        <v>75</v>
      </c>
      <c r="AO36" s="230"/>
      <c r="AP36" s="230"/>
      <c r="AQ36" s="230"/>
      <c r="AR36" s="230"/>
      <c r="AS36" s="231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20"/>
      <c r="BH36" s="230"/>
      <c r="BI36" s="230"/>
      <c r="BJ36" s="230"/>
      <c r="BK36" s="230"/>
      <c r="BL36" s="231"/>
      <c r="BM36" s="237"/>
      <c r="BN36" s="237"/>
      <c r="BO36" s="237"/>
      <c r="BP36" s="237"/>
      <c r="BQ36" s="237"/>
      <c r="BR36" s="237"/>
      <c r="BS36" s="237"/>
      <c r="BT36" s="235"/>
      <c r="BU36" s="235"/>
      <c r="BV36" s="235"/>
      <c r="BW36" s="235"/>
      <c r="BX36" s="235"/>
      <c r="BY36" s="235"/>
    </row>
    <row r="37" spans="1:77" ht="40.5" customHeight="1">
      <c r="A37" s="290" t="s">
        <v>158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11">
        <v>214</v>
      </c>
      <c r="S37" s="11"/>
      <c r="T37" s="12"/>
      <c r="U37" s="232">
        <f t="shared" si="0"/>
        <v>0</v>
      </c>
      <c r="V37" s="233"/>
      <c r="W37" s="233"/>
      <c r="X37" s="233"/>
      <c r="Y37" s="233"/>
      <c r="Z37" s="234"/>
      <c r="AA37" s="282"/>
      <c r="AB37" s="282"/>
      <c r="AC37" s="282"/>
      <c r="AD37" s="282"/>
      <c r="AE37" s="282"/>
      <c r="AF37" s="282"/>
      <c r="AG37" s="282"/>
      <c r="AH37" s="237"/>
      <c r="AI37" s="237"/>
      <c r="AJ37" s="237"/>
      <c r="AK37" s="237"/>
      <c r="AL37" s="237"/>
      <c r="AM37" s="237"/>
      <c r="AN37" s="220" t="s">
        <v>75</v>
      </c>
      <c r="AO37" s="230"/>
      <c r="AP37" s="230"/>
      <c r="AQ37" s="230"/>
      <c r="AR37" s="230"/>
      <c r="AS37" s="231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20"/>
      <c r="BH37" s="230"/>
      <c r="BI37" s="230"/>
      <c r="BJ37" s="230"/>
      <c r="BK37" s="230"/>
      <c r="BL37" s="231"/>
      <c r="BM37" s="237"/>
      <c r="BN37" s="237"/>
      <c r="BO37" s="237"/>
      <c r="BP37" s="237"/>
      <c r="BQ37" s="237"/>
      <c r="BR37" s="237"/>
      <c r="BS37" s="237"/>
      <c r="BT37" s="235"/>
      <c r="BU37" s="235"/>
      <c r="BV37" s="235"/>
      <c r="BW37" s="235"/>
      <c r="BX37" s="235"/>
      <c r="BY37" s="235"/>
    </row>
    <row r="38" spans="1:77" ht="15.75" customHeight="1">
      <c r="A38" s="223" t="s">
        <v>91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9">
        <v>215</v>
      </c>
      <c r="S38" s="9"/>
      <c r="T38" s="10"/>
      <c r="U38" s="232">
        <f t="shared" si="0"/>
        <v>0</v>
      </c>
      <c r="V38" s="233"/>
      <c r="W38" s="233"/>
      <c r="X38" s="233"/>
      <c r="Y38" s="233"/>
      <c r="Z38" s="234"/>
      <c r="AA38" s="235"/>
      <c r="AB38" s="235"/>
      <c r="AC38" s="235"/>
      <c r="AD38" s="235"/>
      <c r="AE38" s="235"/>
      <c r="AF38" s="235"/>
      <c r="AG38" s="235"/>
      <c r="AH38" s="237"/>
      <c r="AI38" s="237"/>
      <c r="AJ38" s="237"/>
      <c r="AK38" s="237"/>
      <c r="AL38" s="237"/>
      <c r="AM38" s="237"/>
      <c r="AN38" s="220" t="s">
        <v>75</v>
      </c>
      <c r="AO38" s="230"/>
      <c r="AP38" s="230"/>
      <c r="AQ38" s="230"/>
      <c r="AR38" s="230"/>
      <c r="AS38" s="231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35"/>
      <c r="BF38" s="235"/>
      <c r="BG38" s="220"/>
      <c r="BH38" s="230"/>
      <c r="BI38" s="230"/>
      <c r="BJ38" s="230"/>
      <c r="BK38" s="230"/>
      <c r="BL38" s="231"/>
      <c r="BM38" s="237"/>
      <c r="BN38" s="237"/>
      <c r="BO38" s="237"/>
      <c r="BP38" s="237"/>
      <c r="BQ38" s="237"/>
      <c r="BR38" s="237"/>
      <c r="BS38" s="237"/>
      <c r="BT38" s="235"/>
      <c r="BU38" s="235"/>
      <c r="BV38" s="235"/>
      <c r="BW38" s="235"/>
      <c r="BX38" s="235"/>
      <c r="BY38" s="235"/>
    </row>
    <row r="39" spans="1:77" ht="43.9" customHeight="1">
      <c r="A39" s="223" t="s">
        <v>159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9">
        <v>220</v>
      </c>
      <c r="S39" s="9" t="s">
        <v>178</v>
      </c>
      <c r="T39" s="10"/>
      <c r="U39" s="232">
        <f t="shared" si="0"/>
        <v>0</v>
      </c>
      <c r="V39" s="233"/>
      <c r="W39" s="233"/>
      <c r="X39" s="233"/>
      <c r="Y39" s="233"/>
      <c r="Z39" s="234"/>
      <c r="AA39" s="235"/>
      <c r="AB39" s="235"/>
      <c r="AC39" s="235"/>
      <c r="AD39" s="235"/>
      <c r="AE39" s="235"/>
      <c r="AF39" s="235"/>
      <c r="AG39" s="235"/>
      <c r="AH39" s="237"/>
      <c r="AI39" s="237"/>
      <c r="AJ39" s="237"/>
      <c r="AK39" s="237"/>
      <c r="AL39" s="237"/>
      <c r="AM39" s="237"/>
      <c r="AN39" s="220" t="s">
        <v>75</v>
      </c>
      <c r="AO39" s="230"/>
      <c r="AP39" s="230"/>
      <c r="AQ39" s="230"/>
      <c r="AR39" s="230"/>
      <c r="AS39" s="231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20"/>
      <c r="BH39" s="230"/>
      <c r="BI39" s="230"/>
      <c r="BJ39" s="230"/>
      <c r="BK39" s="230"/>
      <c r="BL39" s="231"/>
      <c r="BM39" s="237"/>
      <c r="BN39" s="237"/>
      <c r="BO39" s="237"/>
      <c r="BP39" s="237"/>
      <c r="BQ39" s="237"/>
      <c r="BR39" s="237"/>
      <c r="BS39" s="237"/>
      <c r="BT39" s="235"/>
      <c r="BU39" s="235"/>
      <c r="BV39" s="235"/>
      <c r="BW39" s="235"/>
      <c r="BX39" s="235"/>
      <c r="BY39" s="235"/>
    </row>
    <row r="40" spans="1:77" ht="39.6" customHeight="1">
      <c r="A40" s="223" t="s">
        <v>160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9">
        <v>221</v>
      </c>
      <c r="S40" s="9" t="s">
        <v>178</v>
      </c>
      <c r="T40" s="10"/>
      <c r="U40" s="232">
        <f t="shared" si="0"/>
        <v>0</v>
      </c>
      <c r="V40" s="233"/>
      <c r="W40" s="233"/>
      <c r="X40" s="233"/>
      <c r="Y40" s="233"/>
      <c r="Z40" s="234"/>
      <c r="AA40" s="235"/>
      <c r="AB40" s="235"/>
      <c r="AC40" s="235"/>
      <c r="AD40" s="235"/>
      <c r="AE40" s="235"/>
      <c r="AF40" s="235"/>
      <c r="AG40" s="235"/>
      <c r="AH40" s="237"/>
      <c r="AI40" s="237"/>
      <c r="AJ40" s="237"/>
      <c r="AK40" s="237"/>
      <c r="AL40" s="237"/>
      <c r="AM40" s="237"/>
      <c r="AN40" s="220"/>
      <c r="AO40" s="230"/>
      <c r="AP40" s="230"/>
      <c r="AQ40" s="230"/>
      <c r="AR40" s="230"/>
      <c r="AS40" s="231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20"/>
      <c r="BH40" s="230"/>
      <c r="BI40" s="230"/>
      <c r="BJ40" s="230"/>
      <c r="BK40" s="230"/>
      <c r="BL40" s="231"/>
      <c r="BM40" s="237"/>
      <c r="BN40" s="237"/>
      <c r="BO40" s="237"/>
      <c r="BP40" s="237"/>
      <c r="BQ40" s="237"/>
      <c r="BR40" s="237"/>
      <c r="BS40" s="237"/>
      <c r="BT40" s="235"/>
      <c r="BU40" s="235"/>
      <c r="BV40" s="235"/>
      <c r="BW40" s="235"/>
      <c r="BX40" s="235"/>
      <c r="BY40" s="235"/>
    </row>
    <row r="41" spans="1:77" ht="27" customHeight="1">
      <c r="A41" s="238" t="s">
        <v>92</v>
      </c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6">
        <v>230</v>
      </c>
      <c r="S41" s="6"/>
      <c r="T41" s="60"/>
      <c r="U41" s="242">
        <f>SUM(U42:Z46)</f>
        <v>99000</v>
      </c>
      <c r="V41" s="243"/>
      <c r="W41" s="243"/>
      <c r="X41" s="243"/>
      <c r="Y41" s="243"/>
      <c r="Z41" s="244"/>
      <c r="AA41" s="245">
        <f>AA42+AA43</f>
        <v>99000</v>
      </c>
      <c r="AB41" s="245"/>
      <c r="AC41" s="245"/>
      <c r="AD41" s="245"/>
      <c r="AE41" s="245"/>
      <c r="AF41" s="245"/>
      <c r="AG41" s="245"/>
      <c r="AH41" s="237"/>
      <c r="AI41" s="237"/>
      <c r="AJ41" s="237"/>
      <c r="AK41" s="237"/>
      <c r="AL41" s="237"/>
      <c r="AM41" s="237"/>
      <c r="AN41" s="220" t="s">
        <v>75</v>
      </c>
      <c r="AO41" s="230"/>
      <c r="AP41" s="230"/>
      <c r="AQ41" s="230"/>
      <c r="AR41" s="230"/>
      <c r="AS41" s="231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20"/>
      <c r="BH41" s="230"/>
      <c r="BI41" s="230"/>
      <c r="BJ41" s="230"/>
      <c r="BK41" s="230"/>
      <c r="BL41" s="231"/>
      <c r="BM41" s="237"/>
      <c r="BN41" s="237"/>
      <c r="BO41" s="237"/>
      <c r="BP41" s="237"/>
      <c r="BQ41" s="237"/>
      <c r="BR41" s="237"/>
      <c r="BS41" s="237"/>
      <c r="BT41" s="220" t="s">
        <v>75</v>
      </c>
      <c r="BU41" s="230"/>
      <c r="BV41" s="230"/>
      <c r="BW41" s="230"/>
      <c r="BX41" s="230"/>
      <c r="BY41" s="231"/>
    </row>
    <row r="42" spans="1:77" ht="24.75" customHeight="1">
      <c r="A42" s="223" t="s">
        <v>184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9">
        <v>231</v>
      </c>
      <c r="S42" s="9">
        <v>851.29100000000005</v>
      </c>
      <c r="T42" s="10">
        <v>65000</v>
      </c>
      <c r="U42" s="232">
        <f>AA42</f>
        <v>9000</v>
      </c>
      <c r="V42" s="233"/>
      <c r="W42" s="233"/>
      <c r="X42" s="233"/>
      <c r="Y42" s="233"/>
      <c r="Z42" s="234"/>
      <c r="AA42" s="236">
        <v>9000</v>
      </c>
      <c r="AB42" s="236"/>
      <c r="AC42" s="236"/>
      <c r="AD42" s="236"/>
      <c r="AE42" s="236"/>
      <c r="AF42" s="236"/>
      <c r="AG42" s="236"/>
      <c r="AH42" s="237"/>
      <c r="AI42" s="237"/>
      <c r="AJ42" s="237"/>
      <c r="AK42" s="237"/>
      <c r="AL42" s="237"/>
      <c r="AM42" s="237"/>
      <c r="AN42" s="220" t="s">
        <v>75</v>
      </c>
      <c r="AO42" s="230"/>
      <c r="AP42" s="230"/>
      <c r="AQ42" s="230"/>
      <c r="AR42" s="230"/>
      <c r="AS42" s="231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20"/>
      <c r="BH42" s="230"/>
      <c r="BI42" s="230"/>
      <c r="BJ42" s="230"/>
      <c r="BK42" s="230"/>
      <c r="BL42" s="231"/>
      <c r="BM42" s="237"/>
      <c r="BN42" s="237"/>
      <c r="BO42" s="237"/>
      <c r="BP42" s="237"/>
      <c r="BQ42" s="237"/>
      <c r="BR42" s="237"/>
      <c r="BS42" s="237"/>
      <c r="BT42" s="220" t="s">
        <v>75</v>
      </c>
      <c r="BU42" s="230"/>
      <c r="BV42" s="230"/>
      <c r="BW42" s="230"/>
      <c r="BX42" s="230"/>
      <c r="BY42" s="231"/>
    </row>
    <row r="43" spans="1:77">
      <c r="A43" s="223" t="s">
        <v>185</v>
      </c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9" t="s">
        <v>192</v>
      </c>
      <c r="S43" s="9">
        <v>851.29100000000005</v>
      </c>
      <c r="T43" s="10">
        <v>65100</v>
      </c>
      <c r="U43" s="232">
        <f t="shared" si="0"/>
        <v>90000</v>
      </c>
      <c r="V43" s="233"/>
      <c r="W43" s="233"/>
      <c r="X43" s="233"/>
      <c r="Y43" s="233"/>
      <c r="Z43" s="234"/>
      <c r="AA43" s="236">
        <v>90000</v>
      </c>
      <c r="AB43" s="236"/>
      <c r="AC43" s="236"/>
      <c r="AD43" s="236"/>
      <c r="AE43" s="236"/>
      <c r="AF43" s="236"/>
      <c r="AG43" s="236"/>
      <c r="AH43" s="237"/>
      <c r="AI43" s="237"/>
      <c r="AJ43" s="237"/>
      <c r="AK43" s="237"/>
      <c r="AL43" s="237"/>
      <c r="AM43" s="237"/>
      <c r="AN43" s="220" t="s">
        <v>75</v>
      </c>
      <c r="AO43" s="230"/>
      <c r="AP43" s="230"/>
      <c r="AQ43" s="230"/>
      <c r="AR43" s="230"/>
      <c r="AS43" s="231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20"/>
      <c r="BH43" s="230"/>
      <c r="BI43" s="230"/>
      <c r="BJ43" s="230"/>
      <c r="BK43" s="230"/>
      <c r="BL43" s="231"/>
      <c r="BM43" s="237"/>
      <c r="BN43" s="237"/>
      <c r="BO43" s="237"/>
      <c r="BP43" s="237"/>
      <c r="BQ43" s="237"/>
      <c r="BR43" s="237"/>
      <c r="BS43" s="237"/>
      <c r="BT43" s="220" t="s">
        <v>75</v>
      </c>
      <c r="BU43" s="230"/>
      <c r="BV43" s="230"/>
      <c r="BW43" s="230"/>
      <c r="BX43" s="230"/>
      <c r="BY43" s="231"/>
    </row>
    <row r="44" spans="1:77" ht="14.25" customHeight="1">
      <c r="A44" s="239" t="s">
        <v>93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1"/>
      <c r="R44" s="9">
        <v>232</v>
      </c>
      <c r="S44" s="9"/>
      <c r="T44" s="10"/>
      <c r="U44" s="232">
        <f t="shared" si="0"/>
        <v>0</v>
      </c>
      <c r="V44" s="233"/>
      <c r="W44" s="233"/>
      <c r="X44" s="233"/>
      <c r="Y44" s="233"/>
      <c r="Z44" s="234"/>
      <c r="AA44" s="235"/>
      <c r="AB44" s="235"/>
      <c r="AC44" s="235"/>
      <c r="AD44" s="235"/>
      <c r="AE44" s="235"/>
      <c r="AF44" s="235"/>
      <c r="AG44" s="235"/>
      <c r="AH44" s="237"/>
      <c r="AI44" s="237"/>
      <c r="AJ44" s="237"/>
      <c r="AK44" s="237"/>
      <c r="AL44" s="237"/>
      <c r="AM44" s="237"/>
      <c r="AN44" s="220" t="s">
        <v>75</v>
      </c>
      <c r="AO44" s="230"/>
      <c r="AP44" s="230"/>
      <c r="AQ44" s="230"/>
      <c r="AR44" s="230"/>
      <c r="AS44" s="231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20"/>
      <c r="BH44" s="230"/>
      <c r="BI44" s="230"/>
      <c r="BJ44" s="230"/>
      <c r="BK44" s="230"/>
      <c r="BL44" s="231"/>
      <c r="BM44" s="237"/>
      <c r="BN44" s="237"/>
      <c r="BO44" s="237"/>
      <c r="BP44" s="237"/>
      <c r="BQ44" s="237"/>
      <c r="BR44" s="237"/>
      <c r="BS44" s="237"/>
      <c r="BT44" s="220" t="s">
        <v>75</v>
      </c>
      <c r="BU44" s="230"/>
      <c r="BV44" s="230"/>
      <c r="BW44" s="230"/>
      <c r="BX44" s="230"/>
      <c r="BY44" s="231"/>
    </row>
    <row r="45" spans="1:77" ht="27" customHeight="1">
      <c r="A45" s="223" t="s">
        <v>94</v>
      </c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9">
        <v>233</v>
      </c>
      <c r="S45" s="9"/>
      <c r="T45" s="10"/>
      <c r="U45" s="232">
        <f t="shared" si="0"/>
        <v>0</v>
      </c>
      <c r="V45" s="233"/>
      <c r="W45" s="233"/>
      <c r="X45" s="233"/>
      <c r="Y45" s="233"/>
      <c r="Z45" s="234"/>
      <c r="AA45" s="235"/>
      <c r="AB45" s="235"/>
      <c r="AC45" s="235"/>
      <c r="AD45" s="235"/>
      <c r="AE45" s="235"/>
      <c r="AF45" s="235"/>
      <c r="AG45" s="235"/>
      <c r="AH45" s="237"/>
      <c r="AI45" s="237"/>
      <c r="AJ45" s="237"/>
      <c r="AK45" s="237"/>
      <c r="AL45" s="237"/>
      <c r="AM45" s="237"/>
      <c r="AN45" s="220" t="s">
        <v>75</v>
      </c>
      <c r="AO45" s="230"/>
      <c r="AP45" s="230"/>
      <c r="AQ45" s="230"/>
      <c r="AR45" s="230"/>
      <c r="AS45" s="231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20"/>
      <c r="BH45" s="230"/>
      <c r="BI45" s="230"/>
      <c r="BJ45" s="230"/>
      <c r="BK45" s="230"/>
      <c r="BL45" s="231"/>
      <c r="BM45" s="237"/>
      <c r="BN45" s="237"/>
      <c r="BO45" s="237"/>
      <c r="BP45" s="237"/>
      <c r="BQ45" s="237"/>
      <c r="BR45" s="237"/>
      <c r="BS45" s="237"/>
      <c r="BT45" s="220" t="s">
        <v>75</v>
      </c>
      <c r="BU45" s="230"/>
      <c r="BV45" s="230"/>
      <c r="BW45" s="230"/>
      <c r="BX45" s="230"/>
      <c r="BY45" s="231"/>
    </row>
    <row r="46" spans="1:77" ht="14.25" customHeight="1">
      <c r="A46" s="223" t="s">
        <v>95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9">
        <v>234</v>
      </c>
      <c r="S46" s="9"/>
      <c r="T46" s="10"/>
      <c r="U46" s="232">
        <f t="shared" si="0"/>
        <v>0</v>
      </c>
      <c r="V46" s="233"/>
      <c r="W46" s="233"/>
      <c r="X46" s="233"/>
      <c r="Y46" s="233"/>
      <c r="Z46" s="234"/>
      <c r="AA46" s="235"/>
      <c r="AB46" s="235"/>
      <c r="AC46" s="235"/>
      <c r="AD46" s="235"/>
      <c r="AE46" s="235"/>
      <c r="AF46" s="235"/>
      <c r="AG46" s="235"/>
      <c r="AH46" s="237"/>
      <c r="AI46" s="237"/>
      <c r="AJ46" s="237"/>
      <c r="AK46" s="237"/>
      <c r="AL46" s="237"/>
      <c r="AM46" s="237"/>
      <c r="AN46" s="220" t="s">
        <v>75</v>
      </c>
      <c r="AO46" s="230"/>
      <c r="AP46" s="230"/>
      <c r="AQ46" s="230"/>
      <c r="AR46" s="230"/>
      <c r="AS46" s="231"/>
      <c r="AT46" s="235"/>
      <c r="AU46" s="235"/>
      <c r="AV46" s="235"/>
      <c r="AW46" s="235"/>
      <c r="AX46" s="235"/>
      <c r="AY46" s="235"/>
      <c r="AZ46" s="235"/>
      <c r="BA46" s="235"/>
      <c r="BB46" s="235"/>
      <c r="BC46" s="235"/>
      <c r="BD46" s="235"/>
      <c r="BE46" s="235"/>
      <c r="BF46" s="235"/>
      <c r="BG46" s="220"/>
      <c r="BH46" s="230"/>
      <c r="BI46" s="230"/>
      <c r="BJ46" s="230"/>
      <c r="BK46" s="230"/>
      <c r="BL46" s="231"/>
      <c r="BM46" s="237"/>
      <c r="BN46" s="237"/>
      <c r="BO46" s="237"/>
      <c r="BP46" s="237"/>
      <c r="BQ46" s="237"/>
      <c r="BR46" s="237"/>
      <c r="BS46" s="237"/>
      <c r="BT46" s="220" t="s">
        <v>75</v>
      </c>
      <c r="BU46" s="230"/>
      <c r="BV46" s="230"/>
      <c r="BW46" s="230"/>
      <c r="BX46" s="230"/>
      <c r="BY46" s="231"/>
    </row>
    <row r="47" spans="1:77" ht="42" customHeight="1">
      <c r="A47" s="308" t="s">
        <v>179</v>
      </c>
      <c r="B47" s="308"/>
      <c r="C47" s="308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52">
        <v>260</v>
      </c>
      <c r="S47" s="9" t="s">
        <v>75</v>
      </c>
      <c r="T47" s="10"/>
      <c r="U47" s="242">
        <f>AA47+AH47+AT47</f>
        <v>6711162</v>
      </c>
      <c r="V47" s="243"/>
      <c r="W47" s="243"/>
      <c r="X47" s="243"/>
      <c r="Y47" s="243"/>
      <c r="Z47" s="244"/>
      <c r="AA47" s="245">
        <f>AA48+AA52+AA64+AA68+AA74+AA79</f>
        <v>6298362</v>
      </c>
      <c r="AB47" s="245"/>
      <c r="AC47" s="245"/>
      <c r="AD47" s="245"/>
      <c r="AE47" s="245"/>
      <c r="AF47" s="245"/>
      <c r="AG47" s="245"/>
      <c r="AH47" s="303">
        <f>AH48+AH52+AH64+AH68+AH74+AH79</f>
        <v>0</v>
      </c>
      <c r="AI47" s="303"/>
      <c r="AJ47" s="303"/>
      <c r="AK47" s="303"/>
      <c r="AL47" s="303"/>
      <c r="AM47" s="303"/>
      <c r="AN47" s="220"/>
      <c r="AO47" s="230"/>
      <c r="AP47" s="230"/>
      <c r="AQ47" s="230"/>
      <c r="AR47" s="230"/>
      <c r="AS47" s="231"/>
      <c r="AT47" s="283">
        <f>AT48+AT52+AT64+AT68+AT74+AT79</f>
        <v>412800</v>
      </c>
      <c r="AU47" s="283"/>
      <c r="AV47" s="283"/>
      <c r="AW47" s="283"/>
      <c r="AX47" s="283"/>
      <c r="AY47" s="283"/>
      <c r="AZ47" s="283"/>
      <c r="BA47" s="283">
        <f>BA48+BA52+BA64+BA68+BA74+BA79</f>
        <v>412800</v>
      </c>
      <c r="BB47" s="283"/>
      <c r="BC47" s="283"/>
      <c r="BD47" s="283"/>
      <c r="BE47" s="283"/>
      <c r="BF47" s="283"/>
      <c r="BG47" s="220"/>
      <c r="BH47" s="230"/>
      <c r="BI47" s="230"/>
      <c r="BJ47" s="230"/>
      <c r="BK47" s="230"/>
      <c r="BL47" s="231"/>
      <c r="BM47" s="237"/>
      <c r="BN47" s="237"/>
      <c r="BO47" s="237"/>
      <c r="BP47" s="237"/>
      <c r="BQ47" s="237"/>
      <c r="BR47" s="237"/>
      <c r="BS47" s="237"/>
      <c r="BT47" s="235"/>
      <c r="BU47" s="235"/>
      <c r="BV47" s="235"/>
      <c r="BW47" s="235"/>
      <c r="BX47" s="235"/>
      <c r="BY47" s="235"/>
    </row>
    <row r="48" spans="1:77" ht="20.45" customHeight="1">
      <c r="A48" s="238" t="s">
        <v>193</v>
      </c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6">
        <v>261</v>
      </c>
      <c r="S48" s="6"/>
      <c r="T48" s="60"/>
      <c r="U48" s="242">
        <f>SUM(U49:Z51)</f>
        <v>35600</v>
      </c>
      <c r="V48" s="243"/>
      <c r="W48" s="243"/>
      <c r="X48" s="243"/>
      <c r="Y48" s="243"/>
      <c r="Z48" s="244"/>
      <c r="AA48" s="245">
        <f>SUM(AA49:AG51)</f>
        <v>35600</v>
      </c>
      <c r="AB48" s="245"/>
      <c r="AC48" s="245"/>
      <c r="AD48" s="245"/>
      <c r="AE48" s="245"/>
      <c r="AF48" s="245"/>
      <c r="AG48" s="245"/>
      <c r="AH48" s="289"/>
      <c r="AI48" s="289"/>
      <c r="AJ48" s="289"/>
      <c r="AK48" s="289"/>
      <c r="AL48" s="289"/>
      <c r="AM48" s="289"/>
      <c r="AN48" s="220" t="s">
        <v>75</v>
      </c>
      <c r="AO48" s="230"/>
      <c r="AP48" s="230"/>
      <c r="AQ48" s="230"/>
      <c r="AR48" s="230"/>
      <c r="AS48" s="231"/>
      <c r="AT48" s="235"/>
      <c r="AU48" s="235"/>
      <c r="AV48" s="235"/>
      <c r="AW48" s="235"/>
      <c r="AX48" s="235"/>
      <c r="AY48" s="235"/>
      <c r="AZ48" s="235"/>
      <c r="BA48" s="235"/>
      <c r="BB48" s="235"/>
      <c r="BC48" s="235"/>
      <c r="BD48" s="235"/>
      <c r="BE48" s="235"/>
      <c r="BF48" s="235"/>
      <c r="BG48" s="220"/>
      <c r="BH48" s="230"/>
      <c r="BI48" s="230"/>
      <c r="BJ48" s="230"/>
      <c r="BK48" s="230"/>
      <c r="BL48" s="231"/>
      <c r="BM48" s="237"/>
      <c r="BN48" s="237"/>
      <c r="BO48" s="237"/>
      <c r="BP48" s="237"/>
      <c r="BQ48" s="237"/>
      <c r="BR48" s="237"/>
      <c r="BS48" s="237"/>
      <c r="BT48" s="235"/>
      <c r="BU48" s="235"/>
      <c r="BV48" s="235"/>
      <c r="BW48" s="235"/>
      <c r="BX48" s="235"/>
      <c r="BY48" s="235"/>
    </row>
    <row r="49" spans="1:77" ht="20.45" customHeight="1">
      <c r="A49" s="223" t="s">
        <v>96</v>
      </c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9" t="s">
        <v>162</v>
      </c>
      <c r="S49" s="9" t="s">
        <v>196</v>
      </c>
      <c r="T49" s="61">
        <v>65000</v>
      </c>
      <c r="U49" s="232">
        <f>AA49</f>
        <v>22600</v>
      </c>
      <c r="V49" s="233"/>
      <c r="W49" s="233"/>
      <c r="X49" s="233"/>
      <c r="Y49" s="233"/>
      <c r="Z49" s="234"/>
      <c r="AA49" s="297">
        <v>22600</v>
      </c>
      <c r="AB49" s="297"/>
      <c r="AC49" s="297"/>
      <c r="AD49" s="297"/>
      <c r="AE49" s="297"/>
      <c r="AF49" s="297"/>
      <c r="AG49" s="297"/>
      <c r="AH49" s="237"/>
      <c r="AI49" s="237"/>
      <c r="AJ49" s="237"/>
      <c r="AK49" s="237"/>
      <c r="AL49" s="237"/>
      <c r="AM49" s="237"/>
      <c r="AN49" s="220" t="s">
        <v>75</v>
      </c>
      <c r="AO49" s="230"/>
      <c r="AP49" s="230"/>
      <c r="AQ49" s="230"/>
      <c r="AR49" s="230"/>
      <c r="AS49" s="231"/>
      <c r="AT49" s="235"/>
      <c r="AU49" s="235"/>
      <c r="AV49" s="235"/>
      <c r="AW49" s="235"/>
      <c r="AX49" s="235"/>
      <c r="AY49" s="235"/>
      <c r="AZ49" s="235"/>
      <c r="BA49" s="235"/>
      <c r="BB49" s="235"/>
      <c r="BC49" s="235"/>
      <c r="BD49" s="235"/>
      <c r="BE49" s="235"/>
      <c r="BF49" s="235"/>
      <c r="BG49" s="220"/>
      <c r="BH49" s="230"/>
      <c r="BI49" s="230"/>
      <c r="BJ49" s="230"/>
      <c r="BK49" s="230"/>
      <c r="BL49" s="231"/>
      <c r="BM49" s="237"/>
      <c r="BN49" s="237"/>
      <c r="BO49" s="237"/>
      <c r="BP49" s="237"/>
      <c r="BQ49" s="237"/>
      <c r="BR49" s="237"/>
      <c r="BS49" s="237"/>
      <c r="BT49" s="235"/>
      <c r="BU49" s="235"/>
      <c r="BV49" s="235"/>
      <c r="BW49" s="235"/>
      <c r="BX49" s="235"/>
      <c r="BY49" s="235"/>
    </row>
    <row r="50" spans="1:77" ht="20.45" customHeight="1">
      <c r="A50" s="223" t="s">
        <v>96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9" t="s">
        <v>194</v>
      </c>
      <c r="S50" s="9" t="s">
        <v>196</v>
      </c>
      <c r="T50" s="61">
        <v>65100</v>
      </c>
      <c r="U50" s="232">
        <f>AA50</f>
        <v>13000</v>
      </c>
      <c r="V50" s="233"/>
      <c r="W50" s="233"/>
      <c r="X50" s="233"/>
      <c r="Y50" s="233"/>
      <c r="Z50" s="234"/>
      <c r="AA50" s="297">
        <f>6500+6500</f>
        <v>13000</v>
      </c>
      <c r="AB50" s="297"/>
      <c r="AC50" s="297"/>
      <c r="AD50" s="297"/>
      <c r="AE50" s="297"/>
      <c r="AF50" s="297"/>
      <c r="AG50" s="297"/>
      <c r="AH50" s="237"/>
      <c r="AI50" s="237"/>
      <c r="AJ50" s="237"/>
      <c r="AK50" s="237"/>
      <c r="AL50" s="237"/>
      <c r="AM50" s="237"/>
      <c r="AN50" s="220" t="s">
        <v>75</v>
      </c>
      <c r="AO50" s="230"/>
      <c r="AP50" s="230"/>
      <c r="AQ50" s="230"/>
      <c r="AR50" s="230"/>
      <c r="AS50" s="231"/>
      <c r="AT50" s="235"/>
      <c r="AU50" s="235"/>
      <c r="AV50" s="235"/>
      <c r="AW50" s="235"/>
      <c r="AX50" s="235"/>
      <c r="AY50" s="235"/>
      <c r="AZ50" s="235"/>
      <c r="BA50" s="235"/>
      <c r="BB50" s="235"/>
      <c r="BC50" s="235"/>
      <c r="BD50" s="235"/>
      <c r="BE50" s="235"/>
      <c r="BF50" s="235"/>
      <c r="BG50" s="220"/>
      <c r="BH50" s="230"/>
      <c r="BI50" s="230"/>
      <c r="BJ50" s="230"/>
      <c r="BK50" s="230"/>
      <c r="BL50" s="231"/>
      <c r="BM50" s="237"/>
      <c r="BN50" s="237"/>
      <c r="BO50" s="237"/>
      <c r="BP50" s="237"/>
      <c r="BQ50" s="237"/>
      <c r="BR50" s="237"/>
      <c r="BS50" s="237"/>
      <c r="BT50" s="235"/>
      <c r="BU50" s="235"/>
      <c r="BV50" s="235"/>
      <c r="BW50" s="235"/>
      <c r="BX50" s="235"/>
      <c r="BY50" s="235"/>
    </row>
    <row r="51" spans="1:77" ht="21.6" customHeight="1">
      <c r="A51" s="298" t="s">
        <v>161</v>
      </c>
      <c r="B51" s="299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300"/>
      <c r="R51" s="9" t="s">
        <v>195</v>
      </c>
      <c r="S51" s="9" t="s">
        <v>196</v>
      </c>
      <c r="T51" s="61">
        <v>65121</v>
      </c>
      <c r="U51" s="232">
        <f>AA51</f>
        <v>0</v>
      </c>
      <c r="V51" s="233"/>
      <c r="W51" s="233"/>
      <c r="X51" s="233"/>
      <c r="Y51" s="233"/>
      <c r="Z51" s="234"/>
      <c r="AA51" s="297"/>
      <c r="AB51" s="297"/>
      <c r="AC51" s="297"/>
      <c r="AD51" s="297"/>
      <c r="AE51" s="297"/>
      <c r="AF51" s="297"/>
      <c r="AG51" s="297"/>
      <c r="AH51" s="72"/>
      <c r="AI51" s="73"/>
      <c r="AJ51" s="73"/>
      <c r="AK51" s="73"/>
      <c r="AL51" s="73"/>
      <c r="AM51" s="74"/>
      <c r="AN51" s="69"/>
      <c r="AO51" s="70"/>
      <c r="AP51" s="70"/>
      <c r="AQ51" s="70"/>
      <c r="AR51" s="70"/>
      <c r="AS51" s="71"/>
      <c r="AT51" s="69"/>
      <c r="AU51" s="70"/>
      <c r="AV51" s="70"/>
      <c r="AW51" s="70"/>
      <c r="AX51" s="70"/>
      <c r="AY51" s="70"/>
      <c r="AZ51" s="71"/>
      <c r="BA51" s="69"/>
      <c r="BB51" s="70"/>
      <c r="BC51" s="70"/>
      <c r="BD51" s="70"/>
      <c r="BE51" s="70"/>
      <c r="BF51" s="71"/>
      <c r="BG51" s="69"/>
      <c r="BH51" s="70"/>
      <c r="BI51" s="70"/>
      <c r="BJ51" s="70"/>
      <c r="BK51" s="70"/>
      <c r="BL51" s="71"/>
      <c r="BM51" s="72"/>
      <c r="BN51" s="73"/>
      <c r="BO51" s="73"/>
      <c r="BP51" s="73"/>
      <c r="BQ51" s="73"/>
      <c r="BR51" s="73"/>
      <c r="BS51" s="74"/>
      <c r="BT51" s="69"/>
      <c r="BU51" s="70"/>
      <c r="BV51" s="70"/>
      <c r="BW51" s="71"/>
      <c r="BX51" s="67"/>
      <c r="BY51" s="67"/>
    </row>
    <row r="52" spans="1:77" ht="14.25" customHeight="1">
      <c r="A52" s="238" t="s">
        <v>97</v>
      </c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6">
        <v>263</v>
      </c>
      <c r="S52" s="6" t="s">
        <v>75</v>
      </c>
      <c r="T52" s="60" t="s">
        <v>75</v>
      </c>
      <c r="U52" s="242">
        <f>SUM(U54:Z61)</f>
        <v>2581000</v>
      </c>
      <c r="V52" s="243"/>
      <c r="W52" s="243"/>
      <c r="X52" s="243"/>
      <c r="Y52" s="243"/>
      <c r="Z52" s="244"/>
      <c r="AA52" s="245">
        <f>SUM(AA54:AG61)</f>
        <v>2581000</v>
      </c>
      <c r="AB52" s="245"/>
      <c r="AC52" s="245"/>
      <c r="AD52" s="245"/>
      <c r="AE52" s="245"/>
      <c r="AF52" s="245"/>
      <c r="AG52" s="245"/>
      <c r="AH52" s="289"/>
      <c r="AI52" s="289"/>
      <c r="AJ52" s="289"/>
      <c r="AK52" s="289"/>
      <c r="AL52" s="289"/>
      <c r="AM52" s="289"/>
      <c r="AN52" s="294" t="s">
        <v>75</v>
      </c>
      <c r="AO52" s="295"/>
      <c r="AP52" s="295"/>
      <c r="AQ52" s="295"/>
      <c r="AR52" s="295"/>
      <c r="AS52" s="296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94"/>
      <c r="BH52" s="295"/>
      <c r="BI52" s="295"/>
      <c r="BJ52" s="295"/>
      <c r="BK52" s="295"/>
      <c r="BL52" s="296"/>
      <c r="BM52" s="289"/>
      <c r="BN52" s="289"/>
      <c r="BO52" s="289"/>
      <c r="BP52" s="289"/>
      <c r="BQ52" s="289"/>
      <c r="BR52" s="289"/>
      <c r="BS52" s="289"/>
      <c r="BT52" s="235"/>
      <c r="BU52" s="235"/>
      <c r="BV52" s="235"/>
      <c r="BW52" s="235"/>
      <c r="BX52" s="235"/>
      <c r="BY52" s="235"/>
    </row>
    <row r="53" spans="1:77" ht="14.25" customHeight="1">
      <c r="A53" s="223" t="s">
        <v>98</v>
      </c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9">
        <v>264</v>
      </c>
      <c r="S53" s="9" t="s">
        <v>75</v>
      </c>
      <c r="T53" s="10" t="s">
        <v>75</v>
      </c>
      <c r="U53" s="232"/>
      <c r="V53" s="233"/>
      <c r="W53" s="233"/>
      <c r="X53" s="233"/>
      <c r="Y53" s="233"/>
      <c r="Z53" s="234"/>
      <c r="AA53" s="236"/>
      <c r="AB53" s="236"/>
      <c r="AC53" s="236"/>
      <c r="AD53" s="236"/>
      <c r="AE53" s="236"/>
      <c r="AF53" s="236"/>
      <c r="AG53" s="236"/>
      <c r="AH53" s="237"/>
      <c r="AI53" s="237"/>
      <c r="AJ53" s="237"/>
      <c r="AK53" s="237"/>
      <c r="AL53" s="237"/>
      <c r="AM53" s="237"/>
      <c r="AN53" s="220"/>
      <c r="AO53" s="230"/>
      <c r="AP53" s="230"/>
      <c r="AQ53" s="230"/>
      <c r="AR53" s="230"/>
      <c r="AS53" s="231"/>
      <c r="AT53" s="235"/>
      <c r="AU53" s="235"/>
      <c r="AV53" s="235"/>
      <c r="AW53" s="235"/>
      <c r="AX53" s="235"/>
      <c r="AY53" s="235"/>
      <c r="AZ53" s="235"/>
      <c r="BA53" s="235"/>
      <c r="BB53" s="235"/>
      <c r="BC53" s="235"/>
      <c r="BD53" s="235"/>
      <c r="BE53" s="235"/>
      <c r="BF53" s="235"/>
      <c r="BG53" s="220"/>
      <c r="BH53" s="230"/>
      <c r="BI53" s="230"/>
      <c r="BJ53" s="230"/>
      <c r="BK53" s="230"/>
      <c r="BL53" s="231"/>
      <c r="BM53" s="237"/>
      <c r="BN53" s="237"/>
      <c r="BO53" s="237"/>
      <c r="BP53" s="237"/>
      <c r="BQ53" s="237"/>
      <c r="BR53" s="237"/>
      <c r="BS53" s="237"/>
      <c r="BT53" s="235"/>
      <c r="BU53" s="235"/>
      <c r="BV53" s="235"/>
      <c r="BW53" s="235"/>
      <c r="BX53" s="235"/>
      <c r="BY53" s="235"/>
    </row>
    <row r="54" spans="1:77" ht="15" customHeight="1">
      <c r="A54" s="223" t="s">
        <v>99</v>
      </c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9" t="s">
        <v>100</v>
      </c>
      <c r="S54" s="9" t="s">
        <v>282</v>
      </c>
      <c r="T54" s="10">
        <v>65007</v>
      </c>
      <c r="U54" s="232">
        <f t="shared" ref="U54:U60" si="1">AA54</f>
        <v>220000</v>
      </c>
      <c r="V54" s="233"/>
      <c r="W54" s="233"/>
      <c r="X54" s="233"/>
      <c r="Y54" s="233"/>
      <c r="Z54" s="234"/>
      <c r="AA54" s="236">
        <v>220000</v>
      </c>
      <c r="AB54" s="236"/>
      <c r="AC54" s="236"/>
      <c r="AD54" s="236"/>
      <c r="AE54" s="236"/>
      <c r="AF54" s="236"/>
      <c r="AG54" s="236"/>
      <c r="AH54" s="237"/>
      <c r="AI54" s="237"/>
      <c r="AJ54" s="237"/>
      <c r="AK54" s="237"/>
      <c r="AL54" s="237"/>
      <c r="AM54" s="237"/>
      <c r="AN54" s="220"/>
      <c r="AO54" s="230"/>
      <c r="AP54" s="230"/>
      <c r="AQ54" s="230"/>
      <c r="AR54" s="230"/>
      <c r="AS54" s="231"/>
      <c r="AT54" s="235"/>
      <c r="AU54" s="235"/>
      <c r="AV54" s="235"/>
      <c r="AW54" s="235"/>
      <c r="AX54" s="235"/>
      <c r="AY54" s="235"/>
      <c r="AZ54" s="235"/>
      <c r="BA54" s="235"/>
      <c r="BB54" s="235"/>
      <c r="BC54" s="235"/>
      <c r="BD54" s="235"/>
      <c r="BE54" s="235"/>
      <c r="BF54" s="235"/>
      <c r="BG54" s="220"/>
      <c r="BH54" s="230"/>
      <c r="BI54" s="230"/>
      <c r="BJ54" s="230"/>
      <c r="BK54" s="230"/>
      <c r="BL54" s="231"/>
      <c r="BM54" s="237"/>
      <c r="BN54" s="237"/>
      <c r="BO54" s="237"/>
      <c r="BP54" s="237"/>
      <c r="BQ54" s="237"/>
      <c r="BR54" s="237"/>
      <c r="BS54" s="237"/>
      <c r="BT54" s="235"/>
      <c r="BU54" s="235"/>
      <c r="BV54" s="235"/>
      <c r="BW54" s="235"/>
      <c r="BX54" s="235"/>
      <c r="BY54" s="235"/>
    </row>
    <row r="55" spans="1:77" ht="15" customHeight="1">
      <c r="A55" s="223" t="s">
        <v>99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9" t="s">
        <v>102</v>
      </c>
      <c r="S55" s="9" t="s">
        <v>282</v>
      </c>
      <c r="T55" s="10">
        <v>65107</v>
      </c>
      <c r="U55" s="232">
        <f t="shared" si="1"/>
        <v>1555000</v>
      </c>
      <c r="V55" s="233"/>
      <c r="W55" s="233"/>
      <c r="X55" s="233"/>
      <c r="Y55" s="233"/>
      <c r="Z55" s="234"/>
      <c r="AA55" s="236">
        <f>320000+1235000</f>
        <v>1555000</v>
      </c>
      <c r="AB55" s="236"/>
      <c r="AC55" s="236"/>
      <c r="AD55" s="236"/>
      <c r="AE55" s="236"/>
      <c r="AF55" s="236"/>
      <c r="AG55" s="236"/>
      <c r="AH55" s="237"/>
      <c r="AI55" s="237"/>
      <c r="AJ55" s="237"/>
      <c r="AK55" s="237"/>
      <c r="AL55" s="237"/>
      <c r="AM55" s="237"/>
      <c r="AN55" s="220"/>
      <c r="AO55" s="230"/>
      <c r="AP55" s="230"/>
      <c r="AQ55" s="230"/>
      <c r="AR55" s="230"/>
      <c r="AS55" s="231"/>
      <c r="AT55" s="235"/>
      <c r="AU55" s="235"/>
      <c r="AV55" s="235"/>
      <c r="AW55" s="235"/>
      <c r="AX55" s="235"/>
      <c r="AY55" s="235"/>
      <c r="AZ55" s="235"/>
      <c r="BA55" s="235"/>
      <c r="BB55" s="235"/>
      <c r="BC55" s="235"/>
      <c r="BD55" s="235"/>
      <c r="BE55" s="235"/>
      <c r="BF55" s="235"/>
      <c r="BG55" s="220"/>
      <c r="BH55" s="230"/>
      <c r="BI55" s="230"/>
      <c r="BJ55" s="230"/>
      <c r="BK55" s="230"/>
      <c r="BL55" s="231"/>
      <c r="BM55" s="237"/>
      <c r="BN55" s="237"/>
      <c r="BO55" s="237"/>
      <c r="BP55" s="237"/>
      <c r="BQ55" s="237"/>
      <c r="BR55" s="237"/>
      <c r="BS55" s="237"/>
      <c r="BT55" s="235"/>
      <c r="BU55" s="235"/>
      <c r="BV55" s="235"/>
      <c r="BW55" s="235"/>
      <c r="BX55" s="235"/>
      <c r="BY55" s="235"/>
    </row>
    <row r="56" spans="1:77" ht="16.149999999999999" customHeight="1">
      <c r="A56" s="223" t="s">
        <v>101</v>
      </c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9" t="s">
        <v>104</v>
      </c>
      <c r="S56" s="9" t="s">
        <v>282</v>
      </c>
      <c r="T56" s="10">
        <v>65011</v>
      </c>
      <c r="U56" s="232">
        <f t="shared" si="1"/>
        <v>200000</v>
      </c>
      <c r="V56" s="233"/>
      <c r="W56" s="233"/>
      <c r="X56" s="233"/>
      <c r="Y56" s="233"/>
      <c r="Z56" s="234"/>
      <c r="AA56" s="236">
        <v>200000</v>
      </c>
      <c r="AB56" s="236"/>
      <c r="AC56" s="236"/>
      <c r="AD56" s="236"/>
      <c r="AE56" s="236"/>
      <c r="AF56" s="236"/>
      <c r="AG56" s="236"/>
      <c r="AH56" s="237"/>
      <c r="AI56" s="237"/>
      <c r="AJ56" s="237"/>
      <c r="AK56" s="237"/>
      <c r="AL56" s="237"/>
      <c r="AM56" s="237"/>
      <c r="AN56" s="220"/>
      <c r="AO56" s="230"/>
      <c r="AP56" s="230"/>
      <c r="AQ56" s="230"/>
      <c r="AR56" s="230"/>
      <c r="AS56" s="231"/>
      <c r="AT56" s="235"/>
      <c r="AU56" s="235"/>
      <c r="AV56" s="235"/>
      <c r="AW56" s="235"/>
      <c r="AX56" s="235"/>
      <c r="AY56" s="235"/>
      <c r="AZ56" s="235"/>
      <c r="BA56" s="235"/>
      <c r="BB56" s="235"/>
      <c r="BC56" s="235"/>
      <c r="BD56" s="235"/>
      <c r="BE56" s="235"/>
      <c r="BF56" s="235"/>
      <c r="BG56" s="220"/>
      <c r="BH56" s="230"/>
      <c r="BI56" s="230"/>
      <c r="BJ56" s="230"/>
      <c r="BK56" s="230"/>
      <c r="BL56" s="231"/>
      <c r="BM56" s="237"/>
      <c r="BN56" s="237"/>
      <c r="BO56" s="237"/>
      <c r="BP56" s="237"/>
      <c r="BQ56" s="237"/>
      <c r="BR56" s="237"/>
      <c r="BS56" s="237"/>
      <c r="BT56" s="235"/>
      <c r="BU56" s="235"/>
      <c r="BV56" s="235"/>
      <c r="BW56" s="235"/>
      <c r="BX56" s="235"/>
      <c r="BY56" s="235"/>
    </row>
    <row r="57" spans="1:77" ht="16.149999999999999" customHeight="1">
      <c r="A57" s="223" t="s">
        <v>101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9" t="s">
        <v>164</v>
      </c>
      <c r="S57" s="9" t="s">
        <v>282</v>
      </c>
      <c r="T57" s="10">
        <v>65111</v>
      </c>
      <c r="U57" s="232">
        <f t="shared" si="1"/>
        <v>340000</v>
      </c>
      <c r="V57" s="233"/>
      <c r="W57" s="233"/>
      <c r="X57" s="233"/>
      <c r="Y57" s="233"/>
      <c r="Z57" s="234"/>
      <c r="AA57" s="236">
        <f>70000+270000</f>
        <v>340000</v>
      </c>
      <c r="AB57" s="236"/>
      <c r="AC57" s="236"/>
      <c r="AD57" s="236"/>
      <c r="AE57" s="236"/>
      <c r="AF57" s="236"/>
      <c r="AG57" s="236"/>
      <c r="AH57" s="237"/>
      <c r="AI57" s="237"/>
      <c r="AJ57" s="237"/>
      <c r="AK57" s="237"/>
      <c r="AL57" s="237"/>
      <c r="AM57" s="237"/>
      <c r="AN57" s="220"/>
      <c r="AO57" s="230"/>
      <c r="AP57" s="230"/>
      <c r="AQ57" s="230"/>
      <c r="AR57" s="230"/>
      <c r="AS57" s="231"/>
      <c r="AT57" s="235"/>
      <c r="AU57" s="235"/>
      <c r="AV57" s="235"/>
      <c r="AW57" s="235"/>
      <c r="AX57" s="235"/>
      <c r="AY57" s="235"/>
      <c r="AZ57" s="235"/>
      <c r="BA57" s="235"/>
      <c r="BB57" s="235"/>
      <c r="BC57" s="235"/>
      <c r="BD57" s="235"/>
      <c r="BE57" s="235"/>
      <c r="BF57" s="235"/>
      <c r="BG57" s="220"/>
      <c r="BH57" s="230"/>
      <c r="BI57" s="230"/>
      <c r="BJ57" s="230"/>
      <c r="BK57" s="230"/>
      <c r="BL57" s="231"/>
      <c r="BM57" s="237"/>
      <c r="BN57" s="237"/>
      <c r="BO57" s="237"/>
      <c r="BP57" s="237"/>
      <c r="BQ57" s="237"/>
      <c r="BR57" s="237"/>
      <c r="BS57" s="237"/>
      <c r="BT57" s="235"/>
      <c r="BU57" s="235"/>
      <c r="BV57" s="235"/>
      <c r="BW57" s="235"/>
      <c r="BX57" s="235"/>
      <c r="BY57" s="235"/>
    </row>
    <row r="58" spans="1:77" ht="27.75" customHeight="1">
      <c r="A58" s="223" t="s">
        <v>103</v>
      </c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9" t="s">
        <v>197</v>
      </c>
      <c r="S58" s="9" t="s">
        <v>283</v>
      </c>
      <c r="T58" s="10">
        <v>65012</v>
      </c>
      <c r="U58" s="232">
        <f t="shared" si="1"/>
        <v>100000</v>
      </c>
      <c r="V58" s="233"/>
      <c r="W58" s="233"/>
      <c r="X58" s="233"/>
      <c r="Y58" s="233"/>
      <c r="Z58" s="234"/>
      <c r="AA58" s="236">
        <v>100000</v>
      </c>
      <c r="AB58" s="236"/>
      <c r="AC58" s="236"/>
      <c r="AD58" s="236"/>
      <c r="AE58" s="236"/>
      <c r="AF58" s="236"/>
      <c r="AG58" s="236"/>
      <c r="AH58" s="237"/>
      <c r="AI58" s="237"/>
      <c r="AJ58" s="237"/>
      <c r="AK58" s="237"/>
      <c r="AL58" s="237"/>
      <c r="AM58" s="237"/>
      <c r="AN58" s="220"/>
      <c r="AO58" s="230"/>
      <c r="AP58" s="230"/>
      <c r="AQ58" s="230"/>
      <c r="AR58" s="230"/>
      <c r="AS58" s="231"/>
      <c r="AT58" s="235"/>
      <c r="AU58" s="235"/>
      <c r="AV58" s="235"/>
      <c r="AW58" s="235"/>
      <c r="AX58" s="235"/>
      <c r="AY58" s="235"/>
      <c r="AZ58" s="235"/>
      <c r="BA58" s="235"/>
      <c r="BB58" s="235"/>
      <c r="BC58" s="235"/>
      <c r="BD58" s="235"/>
      <c r="BE58" s="235"/>
      <c r="BF58" s="235"/>
      <c r="BG58" s="220"/>
      <c r="BH58" s="230"/>
      <c r="BI58" s="230"/>
      <c r="BJ58" s="230"/>
      <c r="BK58" s="230"/>
      <c r="BL58" s="231"/>
      <c r="BM58" s="237"/>
      <c r="BN58" s="237"/>
      <c r="BO58" s="237"/>
      <c r="BP58" s="237"/>
      <c r="BQ58" s="237"/>
      <c r="BR58" s="237"/>
      <c r="BS58" s="237"/>
      <c r="BT58" s="235"/>
      <c r="BU58" s="235"/>
      <c r="BV58" s="235"/>
      <c r="BW58" s="235"/>
      <c r="BX58" s="235"/>
      <c r="BY58" s="235"/>
    </row>
    <row r="59" spans="1:77" ht="28.5" customHeight="1">
      <c r="A59" s="223" t="s">
        <v>103</v>
      </c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9" t="s">
        <v>198</v>
      </c>
      <c r="S59" s="9" t="s">
        <v>283</v>
      </c>
      <c r="T59" s="10">
        <v>65112</v>
      </c>
      <c r="U59" s="232">
        <f t="shared" si="1"/>
        <v>114000</v>
      </c>
      <c r="V59" s="233"/>
      <c r="W59" s="233"/>
      <c r="X59" s="233"/>
      <c r="Y59" s="233"/>
      <c r="Z59" s="234"/>
      <c r="AA59" s="236">
        <f>14000+100000</f>
        <v>114000</v>
      </c>
      <c r="AB59" s="236"/>
      <c r="AC59" s="236"/>
      <c r="AD59" s="236"/>
      <c r="AE59" s="236"/>
      <c r="AF59" s="236"/>
      <c r="AG59" s="236"/>
      <c r="AH59" s="237"/>
      <c r="AI59" s="237"/>
      <c r="AJ59" s="237"/>
      <c r="AK59" s="237"/>
      <c r="AL59" s="237"/>
      <c r="AM59" s="237"/>
      <c r="AN59" s="220"/>
      <c r="AO59" s="230"/>
      <c r="AP59" s="230"/>
      <c r="AQ59" s="230"/>
      <c r="AR59" s="230"/>
      <c r="AS59" s="231"/>
      <c r="AT59" s="235"/>
      <c r="AU59" s="235"/>
      <c r="AV59" s="235"/>
      <c r="AW59" s="235"/>
      <c r="AX59" s="235"/>
      <c r="AY59" s="235"/>
      <c r="AZ59" s="235"/>
      <c r="BA59" s="235"/>
      <c r="BB59" s="235"/>
      <c r="BC59" s="235"/>
      <c r="BD59" s="235"/>
      <c r="BE59" s="235"/>
      <c r="BF59" s="235"/>
      <c r="BG59" s="220"/>
      <c r="BH59" s="230"/>
      <c r="BI59" s="230"/>
      <c r="BJ59" s="230"/>
      <c r="BK59" s="230"/>
      <c r="BL59" s="231"/>
      <c r="BM59" s="237"/>
      <c r="BN59" s="237"/>
      <c r="BO59" s="237"/>
      <c r="BP59" s="237"/>
      <c r="BQ59" s="237"/>
      <c r="BR59" s="237"/>
      <c r="BS59" s="237"/>
      <c r="BT59" s="69"/>
      <c r="BU59" s="70"/>
      <c r="BV59" s="70"/>
      <c r="BW59" s="71"/>
      <c r="BX59" s="67"/>
      <c r="BY59" s="67"/>
    </row>
    <row r="60" spans="1:77" ht="28.5" customHeight="1">
      <c r="A60" s="298" t="s">
        <v>163</v>
      </c>
      <c r="B60" s="301"/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302"/>
      <c r="R60" s="9" t="s">
        <v>199</v>
      </c>
      <c r="S60" s="9" t="s">
        <v>283</v>
      </c>
      <c r="T60" s="10">
        <v>65015</v>
      </c>
      <c r="U60" s="232">
        <f t="shared" si="1"/>
        <v>12000</v>
      </c>
      <c r="V60" s="233"/>
      <c r="W60" s="233"/>
      <c r="X60" s="233"/>
      <c r="Y60" s="233"/>
      <c r="Z60" s="234"/>
      <c r="AA60" s="224">
        <v>12000</v>
      </c>
      <c r="AB60" s="225"/>
      <c r="AC60" s="225"/>
      <c r="AD60" s="225"/>
      <c r="AE60" s="225"/>
      <c r="AF60" s="225"/>
      <c r="AG60" s="226"/>
      <c r="AH60" s="227"/>
      <c r="AI60" s="228"/>
      <c r="AJ60" s="228"/>
      <c r="AK60" s="228"/>
      <c r="AL60" s="228"/>
      <c r="AM60" s="229"/>
      <c r="AN60" s="69"/>
      <c r="AO60" s="70"/>
      <c r="AP60" s="70"/>
      <c r="AQ60" s="70"/>
      <c r="AR60" s="70"/>
      <c r="AS60" s="71"/>
      <c r="AT60" s="220"/>
      <c r="AU60" s="230"/>
      <c r="AV60" s="230"/>
      <c r="AW60" s="230"/>
      <c r="AX60" s="230"/>
      <c r="AY60" s="230"/>
      <c r="AZ60" s="231"/>
      <c r="BA60" s="220"/>
      <c r="BB60" s="230"/>
      <c r="BC60" s="230"/>
      <c r="BD60" s="230"/>
      <c r="BE60" s="230"/>
      <c r="BF60" s="231"/>
      <c r="BG60" s="69"/>
      <c r="BH60" s="70"/>
      <c r="BI60" s="70"/>
      <c r="BJ60" s="70"/>
      <c r="BK60" s="70"/>
      <c r="BL60" s="71"/>
      <c r="BM60" s="227"/>
      <c r="BN60" s="228"/>
      <c r="BO60" s="228"/>
      <c r="BP60" s="228"/>
      <c r="BQ60" s="228"/>
      <c r="BR60" s="228"/>
      <c r="BS60" s="229"/>
      <c r="BT60" s="220"/>
      <c r="BU60" s="230"/>
      <c r="BV60" s="230"/>
      <c r="BW60" s="231"/>
      <c r="BX60" s="67"/>
      <c r="BY60" s="67"/>
    </row>
    <row r="61" spans="1:77" ht="28.5" customHeight="1">
      <c r="A61" s="298" t="s">
        <v>163</v>
      </c>
      <c r="B61" s="301"/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2"/>
      <c r="R61" s="9" t="s">
        <v>200</v>
      </c>
      <c r="S61" s="9" t="s">
        <v>283</v>
      </c>
      <c r="T61" s="10">
        <v>65115</v>
      </c>
      <c r="U61" s="232">
        <f t="shared" ref="U61:U73" si="2">AA61</f>
        <v>40000</v>
      </c>
      <c r="V61" s="233"/>
      <c r="W61" s="233"/>
      <c r="X61" s="233"/>
      <c r="Y61" s="233"/>
      <c r="Z61" s="234"/>
      <c r="AA61" s="224">
        <v>40000</v>
      </c>
      <c r="AB61" s="225"/>
      <c r="AC61" s="225"/>
      <c r="AD61" s="225"/>
      <c r="AE61" s="225"/>
      <c r="AF61" s="225"/>
      <c r="AG61" s="226"/>
      <c r="AH61" s="227"/>
      <c r="AI61" s="228"/>
      <c r="AJ61" s="228"/>
      <c r="AK61" s="228"/>
      <c r="AL61" s="228"/>
      <c r="AM61" s="229"/>
      <c r="AN61" s="69"/>
      <c r="AO61" s="70"/>
      <c r="AP61" s="70"/>
      <c r="AQ61" s="70"/>
      <c r="AR61" s="70"/>
      <c r="AS61" s="71"/>
      <c r="AT61" s="220"/>
      <c r="AU61" s="230"/>
      <c r="AV61" s="230"/>
      <c r="AW61" s="230"/>
      <c r="AX61" s="230"/>
      <c r="AY61" s="230"/>
      <c r="AZ61" s="231"/>
      <c r="BA61" s="220"/>
      <c r="BB61" s="230"/>
      <c r="BC61" s="230"/>
      <c r="BD61" s="230"/>
      <c r="BE61" s="230"/>
      <c r="BF61" s="231"/>
      <c r="BG61" s="69"/>
      <c r="BH61" s="70"/>
      <c r="BI61" s="70"/>
      <c r="BJ61" s="70"/>
      <c r="BK61" s="70"/>
      <c r="BL61" s="71"/>
      <c r="BM61" s="227"/>
      <c r="BN61" s="228"/>
      <c r="BO61" s="228"/>
      <c r="BP61" s="228"/>
      <c r="BQ61" s="228"/>
      <c r="BR61" s="228"/>
      <c r="BS61" s="229"/>
      <c r="BT61" s="69"/>
      <c r="BU61" s="70"/>
      <c r="BV61" s="70"/>
      <c r="BW61" s="71"/>
      <c r="BX61" s="67"/>
      <c r="BY61" s="67"/>
    </row>
    <row r="62" spans="1:77" ht="14.25" customHeight="1">
      <c r="A62" s="223" t="s">
        <v>105</v>
      </c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9">
        <v>265</v>
      </c>
      <c r="S62" s="9"/>
      <c r="T62" s="10"/>
      <c r="U62" s="232">
        <f t="shared" si="2"/>
        <v>0</v>
      </c>
      <c r="V62" s="233"/>
      <c r="W62" s="233"/>
      <c r="X62" s="233"/>
      <c r="Y62" s="233"/>
      <c r="Z62" s="234"/>
      <c r="AA62" s="235"/>
      <c r="AB62" s="235"/>
      <c r="AC62" s="235"/>
      <c r="AD62" s="235"/>
      <c r="AE62" s="235"/>
      <c r="AF62" s="235"/>
      <c r="AG62" s="235"/>
      <c r="AH62" s="237"/>
      <c r="AI62" s="237"/>
      <c r="AJ62" s="237"/>
      <c r="AK62" s="237"/>
      <c r="AL62" s="237"/>
      <c r="AM62" s="237"/>
      <c r="AN62" s="220" t="s">
        <v>75</v>
      </c>
      <c r="AO62" s="230"/>
      <c r="AP62" s="230"/>
      <c r="AQ62" s="230"/>
      <c r="AR62" s="230"/>
      <c r="AS62" s="231"/>
      <c r="AT62" s="235"/>
      <c r="AU62" s="235"/>
      <c r="AV62" s="235"/>
      <c r="AW62" s="235"/>
      <c r="AX62" s="235"/>
      <c r="AY62" s="235"/>
      <c r="AZ62" s="235"/>
      <c r="BA62" s="235"/>
      <c r="BB62" s="235"/>
      <c r="BC62" s="235"/>
      <c r="BD62" s="235"/>
      <c r="BE62" s="235"/>
      <c r="BF62" s="235"/>
      <c r="BG62" s="220"/>
      <c r="BH62" s="230"/>
      <c r="BI62" s="230"/>
      <c r="BJ62" s="230"/>
      <c r="BK62" s="230"/>
      <c r="BL62" s="231"/>
      <c r="BM62" s="237"/>
      <c r="BN62" s="237"/>
      <c r="BO62" s="237"/>
      <c r="BP62" s="237"/>
      <c r="BQ62" s="237"/>
      <c r="BR62" s="237"/>
      <c r="BS62" s="237"/>
      <c r="BT62" s="235"/>
      <c r="BU62" s="235"/>
      <c r="BV62" s="235"/>
      <c r="BW62" s="235"/>
      <c r="BX62" s="235"/>
      <c r="BY62" s="235"/>
    </row>
    <row r="63" spans="1:77" ht="39.75" customHeight="1">
      <c r="A63" s="223" t="s">
        <v>165</v>
      </c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9">
        <v>267</v>
      </c>
      <c r="S63" s="9"/>
      <c r="T63" s="10"/>
      <c r="U63" s="232">
        <f t="shared" si="2"/>
        <v>0</v>
      </c>
      <c r="V63" s="233"/>
      <c r="W63" s="233"/>
      <c r="X63" s="233"/>
      <c r="Y63" s="233"/>
      <c r="Z63" s="234"/>
      <c r="AA63" s="236"/>
      <c r="AB63" s="236"/>
      <c r="AC63" s="236"/>
      <c r="AD63" s="236"/>
      <c r="AE63" s="236"/>
      <c r="AF63" s="236"/>
      <c r="AG63" s="236"/>
      <c r="AH63" s="282"/>
      <c r="AI63" s="282"/>
      <c r="AJ63" s="282"/>
      <c r="AK63" s="282"/>
      <c r="AL63" s="282"/>
      <c r="AM63" s="282"/>
      <c r="AN63" s="220"/>
      <c r="AO63" s="230"/>
      <c r="AP63" s="230"/>
      <c r="AQ63" s="230"/>
      <c r="AR63" s="230"/>
      <c r="AS63" s="231"/>
      <c r="AT63" s="235"/>
      <c r="AU63" s="235"/>
      <c r="AV63" s="235"/>
      <c r="AW63" s="235"/>
      <c r="AX63" s="235"/>
      <c r="AY63" s="235"/>
      <c r="AZ63" s="235"/>
      <c r="BA63" s="235"/>
      <c r="BB63" s="235"/>
      <c r="BC63" s="235"/>
      <c r="BD63" s="235"/>
      <c r="BE63" s="235"/>
      <c r="BF63" s="235"/>
      <c r="BG63" s="220"/>
      <c r="BH63" s="230"/>
      <c r="BI63" s="230"/>
      <c r="BJ63" s="230"/>
      <c r="BK63" s="230"/>
      <c r="BL63" s="231"/>
      <c r="BM63" s="237"/>
      <c r="BN63" s="237"/>
      <c r="BO63" s="237"/>
      <c r="BP63" s="237"/>
      <c r="BQ63" s="237"/>
      <c r="BR63" s="237"/>
      <c r="BS63" s="237"/>
      <c r="BT63" s="235"/>
      <c r="BU63" s="235"/>
      <c r="BV63" s="235"/>
      <c r="BW63" s="235"/>
      <c r="BX63" s="235"/>
      <c r="BY63" s="235"/>
    </row>
    <row r="64" spans="1:77" ht="39.75" customHeight="1">
      <c r="A64" s="238" t="s">
        <v>106</v>
      </c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6">
        <v>268</v>
      </c>
      <c r="S64" s="6" t="s">
        <v>201</v>
      </c>
      <c r="T64" s="60"/>
      <c r="U64" s="242">
        <f>SUM(U65:Z66)</f>
        <v>340560</v>
      </c>
      <c r="V64" s="243"/>
      <c r="W64" s="243"/>
      <c r="X64" s="243"/>
      <c r="Y64" s="243"/>
      <c r="Z64" s="244"/>
      <c r="AA64" s="245">
        <f>SUM(AA65:AG67)</f>
        <v>340560</v>
      </c>
      <c r="AB64" s="245"/>
      <c r="AC64" s="245"/>
      <c r="AD64" s="245"/>
      <c r="AE64" s="245"/>
      <c r="AF64" s="245"/>
      <c r="AG64" s="245"/>
      <c r="AH64" s="303"/>
      <c r="AI64" s="303"/>
      <c r="AJ64" s="303"/>
      <c r="AK64" s="303"/>
      <c r="AL64" s="303"/>
      <c r="AM64" s="303"/>
      <c r="AN64" s="294"/>
      <c r="AO64" s="295"/>
      <c r="AP64" s="295"/>
      <c r="AQ64" s="295"/>
      <c r="AR64" s="295"/>
      <c r="AS64" s="296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94"/>
      <c r="BH64" s="295"/>
      <c r="BI64" s="295"/>
      <c r="BJ64" s="295"/>
      <c r="BK64" s="295"/>
      <c r="BL64" s="296"/>
      <c r="BM64" s="289"/>
      <c r="BN64" s="289"/>
      <c r="BO64" s="289"/>
      <c r="BP64" s="289"/>
      <c r="BQ64" s="289"/>
      <c r="BR64" s="289"/>
      <c r="BS64" s="289"/>
      <c r="BT64" s="283"/>
      <c r="BU64" s="283"/>
      <c r="BV64" s="283"/>
      <c r="BW64" s="283"/>
      <c r="BX64" s="283"/>
      <c r="BY64" s="283"/>
    </row>
    <row r="65" spans="1:77" ht="27.75" customHeight="1">
      <c r="A65" s="223" t="s">
        <v>203</v>
      </c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9">
        <v>268</v>
      </c>
      <c r="S65" s="9" t="s">
        <v>201</v>
      </c>
      <c r="T65" s="10">
        <v>65054</v>
      </c>
      <c r="U65" s="232">
        <f>AA65</f>
        <v>170280</v>
      </c>
      <c r="V65" s="233"/>
      <c r="W65" s="233"/>
      <c r="X65" s="233"/>
      <c r="Y65" s="233"/>
      <c r="Z65" s="234"/>
      <c r="AA65" s="236">
        <v>170280</v>
      </c>
      <c r="AB65" s="236"/>
      <c r="AC65" s="236"/>
      <c r="AD65" s="236"/>
      <c r="AE65" s="236"/>
      <c r="AF65" s="236"/>
      <c r="AG65" s="236"/>
      <c r="AH65" s="282"/>
      <c r="AI65" s="282"/>
      <c r="AJ65" s="282"/>
      <c r="AK65" s="282"/>
      <c r="AL65" s="282"/>
      <c r="AM65" s="282"/>
      <c r="AN65" s="220"/>
      <c r="AO65" s="230"/>
      <c r="AP65" s="230"/>
      <c r="AQ65" s="230"/>
      <c r="AR65" s="230"/>
      <c r="AS65" s="231"/>
      <c r="AT65" s="235"/>
      <c r="AU65" s="235"/>
      <c r="AV65" s="235"/>
      <c r="AW65" s="235"/>
      <c r="AX65" s="235"/>
      <c r="AY65" s="235"/>
      <c r="AZ65" s="235"/>
      <c r="BA65" s="235"/>
      <c r="BB65" s="235"/>
      <c r="BC65" s="235"/>
      <c r="BD65" s="235"/>
      <c r="BE65" s="235"/>
      <c r="BF65" s="235"/>
      <c r="BG65" s="220"/>
      <c r="BH65" s="230"/>
      <c r="BI65" s="230"/>
      <c r="BJ65" s="230"/>
      <c r="BK65" s="230"/>
      <c r="BL65" s="231"/>
      <c r="BM65" s="237"/>
      <c r="BN65" s="237"/>
      <c r="BO65" s="237"/>
      <c r="BP65" s="237"/>
      <c r="BQ65" s="237"/>
      <c r="BR65" s="237"/>
      <c r="BS65" s="237"/>
      <c r="BT65" s="235"/>
      <c r="BU65" s="235"/>
      <c r="BV65" s="235"/>
      <c r="BW65" s="235"/>
      <c r="BX65" s="235"/>
      <c r="BY65" s="235"/>
    </row>
    <row r="66" spans="1:77" ht="29.25" customHeight="1">
      <c r="A66" s="223" t="s">
        <v>203</v>
      </c>
      <c r="B66" s="223"/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9">
        <v>268</v>
      </c>
      <c r="S66" s="9" t="s">
        <v>201</v>
      </c>
      <c r="T66" s="10">
        <v>65154</v>
      </c>
      <c r="U66" s="232">
        <f>AA66</f>
        <v>170280</v>
      </c>
      <c r="V66" s="233"/>
      <c r="W66" s="233"/>
      <c r="X66" s="233"/>
      <c r="Y66" s="233"/>
      <c r="Z66" s="234"/>
      <c r="AA66" s="236">
        <v>170280</v>
      </c>
      <c r="AB66" s="236"/>
      <c r="AC66" s="236"/>
      <c r="AD66" s="236"/>
      <c r="AE66" s="236"/>
      <c r="AF66" s="236"/>
      <c r="AG66" s="236"/>
      <c r="AH66" s="282"/>
      <c r="AI66" s="282"/>
      <c r="AJ66" s="282"/>
      <c r="AK66" s="282"/>
      <c r="AL66" s="282"/>
      <c r="AM66" s="282"/>
      <c r="AN66" s="220"/>
      <c r="AO66" s="230"/>
      <c r="AP66" s="230"/>
      <c r="AQ66" s="230"/>
      <c r="AR66" s="230"/>
      <c r="AS66" s="231"/>
      <c r="AT66" s="235"/>
      <c r="AU66" s="235"/>
      <c r="AV66" s="235"/>
      <c r="AW66" s="235"/>
      <c r="AX66" s="235"/>
      <c r="AY66" s="235"/>
      <c r="AZ66" s="235"/>
      <c r="BA66" s="235"/>
      <c r="BB66" s="235"/>
      <c r="BC66" s="235"/>
      <c r="BD66" s="235"/>
      <c r="BE66" s="235"/>
      <c r="BF66" s="235"/>
      <c r="BG66" s="220"/>
      <c r="BH66" s="230"/>
      <c r="BI66" s="230"/>
      <c r="BJ66" s="230"/>
      <c r="BK66" s="230"/>
      <c r="BL66" s="231"/>
      <c r="BM66" s="237"/>
      <c r="BN66" s="237"/>
      <c r="BO66" s="237"/>
      <c r="BP66" s="237"/>
      <c r="BQ66" s="237"/>
      <c r="BR66" s="237"/>
      <c r="BS66" s="237"/>
      <c r="BT66" s="235"/>
      <c r="BU66" s="235"/>
      <c r="BV66" s="235"/>
      <c r="BW66" s="235"/>
      <c r="BX66" s="235"/>
      <c r="BY66" s="235"/>
    </row>
    <row r="67" spans="1:77" ht="25.5" customHeight="1">
      <c r="A67" s="223" t="s">
        <v>107</v>
      </c>
      <c r="B67" s="223"/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9" t="s">
        <v>166</v>
      </c>
      <c r="S67" s="9"/>
      <c r="T67" s="68"/>
      <c r="U67" s="232">
        <f t="shared" si="2"/>
        <v>0</v>
      </c>
      <c r="V67" s="233"/>
      <c r="W67" s="233"/>
      <c r="X67" s="233"/>
      <c r="Y67" s="233"/>
      <c r="Z67" s="234"/>
      <c r="AA67" s="235"/>
      <c r="AB67" s="235"/>
      <c r="AC67" s="235"/>
      <c r="AD67" s="235"/>
      <c r="AE67" s="235"/>
      <c r="AF67" s="235"/>
      <c r="AG67" s="235"/>
      <c r="AH67" s="237"/>
      <c r="AI67" s="237"/>
      <c r="AJ67" s="237"/>
      <c r="AK67" s="237"/>
      <c r="AL67" s="237"/>
      <c r="AM67" s="237"/>
      <c r="AN67" s="220"/>
      <c r="AO67" s="230"/>
      <c r="AP67" s="230"/>
      <c r="AQ67" s="230"/>
      <c r="AR67" s="230"/>
      <c r="AS67" s="231"/>
      <c r="AT67" s="235"/>
      <c r="AU67" s="235"/>
      <c r="AV67" s="235"/>
      <c r="AW67" s="235"/>
      <c r="AX67" s="235"/>
      <c r="AY67" s="235"/>
      <c r="AZ67" s="235"/>
      <c r="BA67" s="235"/>
      <c r="BB67" s="235"/>
      <c r="BC67" s="235"/>
      <c r="BD67" s="235"/>
      <c r="BE67" s="235"/>
      <c r="BF67" s="235"/>
      <c r="BG67" s="220"/>
      <c r="BH67" s="230"/>
      <c r="BI67" s="230"/>
      <c r="BJ67" s="230"/>
      <c r="BK67" s="230"/>
      <c r="BL67" s="231"/>
      <c r="BM67" s="237"/>
      <c r="BN67" s="237"/>
      <c r="BO67" s="237"/>
      <c r="BP67" s="237"/>
      <c r="BQ67" s="237"/>
      <c r="BR67" s="237"/>
      <c r="BS67" s="237"/>
      <c r="BT67" s="235"/>
      <c r="BU67" s="235"/>
      <c r="BV67" s="235"/>
      <c r="BW67" s="235"/>
      <c r="BX67" s="235"/>
      <c r="BY67" s="235"/>
    </row>
    <row r="68" spans="1:77" ht="14.25" customHeight="1">
      <c r="A68" s="238" t="s">
        <v>108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6">
        <v>270</v>
      </c>
      <c r="S68" s="6" t="s">
        <v>75</v>
      </c>
      <c r="T68" s="60" t="s">
        <v>75</v>
      </c>
      <c r="U68" s="242">
        <f>SUM(U69:Z72)+U73</f>
        <v>1333920</v>
      </c>
      <c r="V68" s="243"/>
      <c r="W68" s="243"/>
      <c r="X68" s="243"/>
      <c r="Y68" s="243"/>
      <c r="Z68" s="244"/>
      <c r="AA68" s="245">
        <f>SUM(AA69:AG73)</f>
        <v>1333920</v>
      </c>
      <c r="AB68" s="245"/>
      <c r="AC68" s="245"/>
      <c r="AD68" s="245"/>
      <c r="AE68" s="245"/>
      <c r="AF68" s="245"/>
      <c r="AG68" s="245"/>
      <c r="AH68" s="289"/>
      <c r="AI68" s="289"/>
      <c r="AJ68" s="289"/>
      <c r="AK68" s="289"/>
      <c r="AL68" s="289"/>
      <c r="AM68" s="289"/>
      <c r="AN68" s="220"/>
      <c r="AO68" s="230"/>
      <c r="AP68" s="230"/>
      <c r="AQ68" s="230"/>
      <c r="AR68" s="230"/>
      <c r="AS68" s="231"/>
      <c r="AT68" s="235"/>
      <c r="AU68" s="235"/>
      <c r="AV68" s="235"/>
      <c r="AW68" s="235"/>
      <c r="AX68" s="235"/>
      <c r="AY68" s="235"/>
      <c r="AZ68" s="235"/>
      <c r="BA68" s="235"/>
      <c r="BB68" s="235"/>
      <c r="BC68" s="235"/>
      <c r="BD68" s="235"/>
      <c r="BE68" s="235"/>
      <c r="BF68" s="235"/>
      <c r="BG68" s="220"/>
      <c r="BH68" s="230"/>
      <c r="BI68" s="230"/>
      <c r="BJ68" s="230"/>
      <c r="BK68" s="230"/>
      <c r="BL68" s="231"/>
      <c r="BM68" s="237"/>
      <c r="BN68" s="237"/>
      <c r="BO68" s="237"/>
      <c r="BP68" s="237"/>
      <c r="BQ68" s="237"/>
      <c r="BR68" s="237"/>
      <c r="BS68" s="237"/>
      <c r="BT68" s="235"/>
      <c r="BU68" s="235"/>
      <c r="BV68" s="235"/>
      <c r="BW68" s="235"/>
      <c r="BX68" s="235"/>
      <c r="BY68" s="235"/>
    </row>
    <row r="69" spans="1:77" ht="24" customHeight="1">
      <c r="A69" s="223" t="s">
        <v>109</v>
      </c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9" t="s">
        <v>110</v>
      </c>
      <c r="S69" s="9" t="s">
        <v>202</v>
      </c>
      <c r="T69" s="10">
        <v>65025</v>
      </c>
      <c r="U69" s="232">
        <f t="shared" si="2"/>
        <v>128680</v>
      </c>
      <c r="V69" s="233"/>
      <c r="W69" s="233"/>
      <c r="X69" s="233"/>
      <c r="Y69" s="233"/>
      <c r="Z69" s="234"/>
      <c r="AA69" s="236">
        <v>128680</v>
      </c>
      <c r="AB69" s="236"/>
      <c r="AC69" s="236"/>
      <c r="AD69" s="236"/>
      <c r="AE69" s="236"/>
      <c r="AF69" s="236"/>
      <c r="AG69" s="236"/>
      <c r="AH69" s="237"/>
      <c r="AI69" s="237"/>
      <c r="AJ69" s="237"/>
      <c r="AK69" s="237"/>
      <c r="AL69" s="237"/>
      <c r="AM69" s="237"/>
      <c r="AN69" s="220"/>
      <c r="AO69" s="230"/>
      <c r="AP69" s="230"/>
      <c r="AQ69" s="230"/>
      <c r="AR69" s="230"/>
      <c r="AS69" s="231"/>
      <c r="AT69" s="235"/>
      <c r="AU69" s="235"/>
      <c r="AV69" s="235"/>
      <c r="AW69" s="235"/>
      <c r="AX69" s="235"/>
      <c r="AY69" s="235"/>
      <c r="AZ69" s="235"/>
      <c r="BA69" s="235"/>
      <c r="BB69" s="235"/>
      <c r="BC69" s="235"/>
      <c r="BD69" s="235"/>
      <c r="BE69" s="235"/>
      <c r="BF69" s="235"/>
      <c r="BG69" s="220"/>
      <c r="BH69" s="230"/>
      <c r="BI69" s="230"/>
      <c r="BJ69" s="230"/>
      <c r="BK69" s="230"/>
      <c r="BL69" s="231"/>
      <c r="BM69" s="237"/>
      <c r="BN69" s="237"/>
      <c r="BO69" s="237"/>
      <c r="BP69" s="237"/>
      <c r="BQ69" s="237"/>
      <c r="BR69" s="237"/>
      <c r="BS69" s="237"/>
      <c r="BT69" s="235"/>
      <c r="BU69" s="235"/>
      <c r="BV69" s="235"/>
      <c r="BW69" s="235"/>
      <c r="BX69" s="235"/>
      <c r="BY69" s="235"/>
    </row>
    <row r="70" spans="1:77" ht="27.75" customHeight="1">
      <c r="A70" s="223" t="s">
        <v>109</v>
      </c>
      <c r="B70" s="223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9" t="s">
        <v>111</v>
      </c>
      <c r="S70" s="9" t="s">
        <v>202</v>
      </c>
      <c r="T70" s="10">
        <v>65026</v>
      </c>
      <c r="U70" s="232">
        <f t="shared" si="2"/>
        <v>0</v>
      </c>
      <c r="V70" s="233"/>
      <c r="W70" s="233"/>
      <c r="X70" s="233"/>
      <c r="Y70" s="233"/>
      <c r="Z70" s="234"/>
      <c r="AA70" s="236"/>
      <c r="AB70" s="236"/>
      <c r="AC70" s="236"/>
      <c r="AD70" s="236"/>
      <c r="AE70" s="236"/>
      <c r="AF70" s="236"/>
      <c r="AG70" s="236"/>
      <c r="AH70" s="237"/>
      <c r="AI70" s="237"/>
      <c r="AJ70" s="237"/>
      <c r="AK70" s="237"/>
      <c r="AL70" s="237"/>
      <c r="AM70" s="237"/>
      <c r="AN70" s="220"/>
      <c r="AO70" s="230"/>
      <c r="AP70" s="230"/>
      <c r="AQ70" s="230"/>
      <c r="AR70" s="230"/>
      <c r="AS70" s="231"/>
      <c r="AT70" s="235"/>
      <c r="AU70" s="235"/>
      <c r="AV70" s="235"/>
      <c r="AW70" s="235"/>
      <c r="AX70" s="235"/>
      <c r="AY70" s="235"/>
      <c r="AZ70" s="235"/>
      <c r="BA70" s="235"/>
      <c r="BB70" s="235"/>
      <c r="BC70" s="235"/>
      <c r="BD70" s="235"/>
      <c r="BE70" s="235"/>
      <c r="BF70" s="235"/>
      <c r="BG70" s="220"/>
      <c r="BH70" s="230"/>
      <c r="BI70" s="230"/>
      <c r="BJ70" s="230"/>
      <c r="BK70" s="230"/>
      <c r="BL70" s="231"/>
      <c r="BM70" s="237"/>
      <c r="BN70" s="237"/>
      <c r="BO70" s="237"/>
      <c r="BP70" s="237"/>
      <c r="BQ70" s="237"/>
      <c r="BR70" s="237"/>
      <c r="BS70" s="237"/>
      <c r="BT70" s="235"/>
      <c r="BU70" s="235"/>
      <c r="BV70" s="235"/>
      <c r="BW70" s="235"/>
      <c r="BX70" s="235"/>
      <c r="BY70" s="235"/>
    </row>
    <row r="71" spans="1:77" ht="27.75" customHeight="1">
      <c r="A71" s="223" t="s">
        <v>109</v>
      </c>
      <c r="B71" s="223"/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9" t="s">
        <v>168</v>
      </c>
      <c r="S71" s="9" t="s">
        <v>202</v>
      </c>
      <c r="T71" s="10">
        <v>65125</v>
      </c>
      <c r="U71" s="232">
        <f t="shared" si="2"/>
        <v>1198240</v>
      </c>
      <c r="V71" s="233"/>
      <c r="W71" s="233"/>
      <c r="X71" s="233"/>
      <c r="Y71" s="233"/>
      <c r="Z71" s="234"/>
      <c r="AA71" s="236">
        <f>135080-9400+258780+813780</f>
        <v>1198240</v>
      </c>
      <c r="AB71" s="236"/>
      <c r="AC71" s="236"/>
      <c r="AD71" s="236"/>
      <c r="AE71" s="236"/>
      <c r="AF71" s="236"/>
      <c r="AG71" s="236"/>
      <c r="AH71" s="237"/>
      <c r="AI71" s="237"/>
      <c r="AJ71" s="237"/>
      <c r="AK71" s="237"/>
      <c r="AL71" s="237"/>
      <c r="AM71" s="237"/>
      <c r="AN71" s="220"/>
      <c r="AO71" s="230"/>
      <c r="AP71" s="230"/>
      <c r="AQ71" s="230"/>
      <c r="AR71" s="230"/>
      <c r="AS71" s="231"/>
      <c r="AT71" s="235"/>
      <c r="AU71" s="235"/>
      <c r="AV71" s="235"/>
      <c r="AW71" s="235"/>
      <c r="AX71" s="235"/>
      <c r="AY71" s="235"/>
      <c r="AZ71" s="235"/>
      <c r="BA71" s="235"/>
      <c r="BB71" s="235"/>
      <c r="BC71" s="235"/>
      <c r="BD71" s="235"/>
      <c r="BE71" s="235"/>
      <c r="BF71" s="235"/>
      <c r="BG71" s="220"/>
      <c r="BH71" s="230"/>
      <c r="BI71" s="230"/>
      <c r="BJ71" s="230"/>
      <c r="BK71" s="230"/>
      <c r="BL71" s="231"/>
      <c r="BM71" s="237"/>
      <c r="BN71" s="237"/>
      <c r="BO71" s="237"/>
      <c r="BP71" s="237"/>
      <c r="BQ71" s="237"/>
      <c r="BR71" s="237"/>
      <c r="BS71" s="237"/>
      <c r="BT71" s="235"/>
      <c r="BU71" s="235"/>
      <c r="BV71" s="235"/>
      <c r="BW71" s="235"/>
      <c r="BX71" s="235"/>
      <c r="BY71" s="235"/>
    </row>
    <row r="72" spans="1:77" ht="27.75" customHeight="1">
      <c r="A72" s="223" t="s">
        <v>109</v>
      </c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9" t="s">
        <v>227</v>
      </c>
      <c r="S72" s="9" t="s">
        <v>202</v>
      </c>
      <c r="T72" s="10">
        <v>65126</v>
      </c>
      <c r="U72" s="232">
        <f t="shared" si="2"/>
        <v>0</v>
      </c>
      <c r="V72" s="233"/>
      <c r="W72" s="233"/>
      <c r="X72" s="233"/>
      <c r="Y72" s="233"/>
      <c r="Z72" s="234"/>
      <c r="AA72" s="236"/>
      <c r="AB72" s="236"/>
      <c r="AC72" s="236"/>
      <c r="AD72" s="236"/>
      <c r="AE72" s="236"/>
      <c r="AF72" s="236"/>
      <c r="AG72" s="236"/>
      <c r="AH72" s="237"/>
      <c r="AI72" s="237"/>
      <c r="AJ72" s="237"/>
      <c r="AK72" s="237"/>
      <c r="AL72" s="237"/>
      <c r="AM72" s="237"/>
      <c r="AN72" s="220"/>
      <c r="AO72" s="230"/>
      <c r="AP72" s="230"/>
      <c r="AQ72" s="230"/>
      <c r="AR72" s="230"/>
      <c r="AS72" s="231"/>
      <c r="AT72" s="235"/>
      <c r="AU72" s="235"/>
      <c r="AV72" s="235"/>
      <c r="AW72" s="235"/>
      <c r="AX72" s="235"/>
      <c r="AY72" s="235"/>
      <c r="AZ72" s="235"/>
      <c r="BA72" s="235"/>
      <c r="BB72" s="235"/>
      <c r="BC72" s="235"/>
      <c r="BD72" s="235"/>
      <c r="BE72" s="235"/>
      <c r="BF72" s="235"/>
      <c r="BG72" s="220"/>
      <c r="BH72" s="230"/>
      <c r="BI72" s="230"/>
      <c r="BJ72" s="230"/>
      <c r="BK72" s="230"/>
      <c r="BL72" s="231"/>
      <c r="BM72" s="237"/>
      <c r="BN72" s="237"/>
      <c r="BO72" s="237"/>
      <c r="BP72" s="237"/>
      <c r="BQ72" s="237"/>
      <c r="BR72" s="237"/>
      <c r="BS72" s="237"/>
      <c r="BT72" s="235"/>
      <c r="BU72" s="235"/>
      <c r="BV72" s="235"/>
      <c r="BW72" s="235"/>
      <c r="BX72" s="235"/>
      <c r="BY72" s="235"/>
    </row>
    <row r="73" spans="1:77" ht="28.5" customHeight="1">
      <c r="A73" s="223" t="s">
        <v>167</v>
      </c>
      <c r="B73" s="223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9" t="s">
        <v>168</v>
      </c>
      <c r="S73" s="9">
        <v>244.227</v>
      </c>
      <c r="T73" s="10">
        <v>65100</v>
      </c>
      <c r="U73" s="232">
        <f t="shared" si="2"/>
        <v>7000</v>
      </c>
      <c r="V73" s="233"/>
      <c r="W73" s="233"/>
      <c r="X73" s="233"/>
      <c r="Y73" s="233"/>
      <c r="Z73" s="234"/>
      <c r="AA73" s="236">
        <v>7000</v>
      </c>
      <c r="AB73" s="236"/>
      <c r="AC73" s="236"/>
      <c r="AD73" s="236"/>
      <c r="AE73" s="236"/>
      <c r="AF73" s="236"/>
      <c r="AG73" s="236"/>
      <c r="AH73" s="237"/>
      <c r="AI73" s="237"/>
      <c r="AJ73" s="237"/>
      <c r="AK73" s="237"/>
      <c r="AL73" s="237"/>
      <c r="AM73" s="237"/>
      <c r="AN73" s="220" t="s">
        <v>75</v>
      </c>
      <c r="AO73" s="230"/>
      <c r="AP73" s="230"/>
      <c r="AQ73" s="230"/>
      <c r="AR73" s="230"/>
      <c r="AS73" s="231"/>
      <c r="AT73" s="235"/>
      <c r="AU73" s="235"/>
      <c r="AV73" s="235"/>
      <c r="AW73" s="235"/>
      <c r="AX73" s="235"/>
      <c r="AY73" s="235"/>
      <c r="AZ73" s="235"/>
      <c r="BA73" s="235"/>
      <c r="BB73" s="235"/>
      <c r="BC73" s="235"/>
      <c r="BD73" s="235"/>
      <c r="BE73" s="235"/>
      <c r="BF73" s="235"/>
      <c r="BG73" s="220"/>
      <c r="BH73" s="230"/>
      <c r="BI73" s="230"/>
      <c r="BJ73" s="230"/>
      <c r="BK73" s="230"/>
      <c r="BL73" s="231"/>
      <c r="BM73" s="237"/>
      <c r="BN73" s="237"/>
      <c r="BO73" s="237"/>
      <c r="BP73" s="237"/>
      <c r="BQ73" s="237"/>
      <c r="BR73" s="237"/>
      <c r="BS73" s="237"/>
      <c r="BT73" s="235"/>
      <c r="BU73" s="235"/>
      <c r="BV73" s="235"/>
      <c r="BW73" s="235"/>
      <c r="BX73" s="235"/>
      <c r="BY73" s="235"/>
    </row>
    <row r="74" spans="1:77" ht="27.75" customHeight="1">
      <c r="A74" s="238" t="s">
        <v>204</v>
      </c>
      <c r="B74" s="238"/>
      <c r="C74" s="238"/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6">
        <v>272</v>
      </c>
      <c r="S74" s="6"/>
      <c r="T74" s="60"/>
      <c r="U74" s="242">
        <f>SUM(U75:Z78)</f>
        <v>1436370</v>
      </c>
      <c r="V74" s="243"/>
      <c r="W74" s="243"/>
      <c r="X74" s="243"/>
      <c r="Y74" s="243"/>
      <c r="Z74" s="244"/>
      <c r="AA74" s="245">
        <f>SUM(AA75:AG78)</f>
        <v>1436370</v>
      </c>
      <c r="AB74" s="245"/>
      <c r="AC74" s="245"/>
      <c r="AD74" s="245"/>
      <c r="AE74" s="245"/>
      <c r="AF74" s="245"/>
      <c r="AG74" s="245"/>
      <c r="AH74" s="289"/>
      <c r="AI74" s="289"/>
      <c r="AJ74" s="289"/>
      <c r="AK74" s="289"/>
      <c r="AL74" s="289"/>
      <c r="AM74" s="289"/>
      <c r="AN74" s="294"/>
      <c r="AO74" s="295"/>
      <c r="AP74" s="295"/>
      <c r="AQ74" s="295"/>
      <c r="AR74" s="295"/>
      <c r="AS74" s="296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94"/>
      <c r="BH74" s="295"/>
      <c r="BI74" s="295"/>
      <c r="BJ74" s="295"/>
      <c r="BK74" s="295"/>
      <c r="BL74" s="296"/>
      <c r="BM74" s="289"/>
      <c r="BN74" s="289"/>
      <c r="BO74" s="289"/>
      <c r="BP74" s="289"/>
      <c r="BQ74" s="289"/>
      <c r="BR74" s="289"/>
      <c r="BS74" s="289"/>
      <c r="BT74" s="283"/>
      <c r="BU74" s="283"/>
      <c r="BV74" s="283"/>
      <c r="BW74" s="283"/>
      <c r="BX74" s="283"/>
      <c r="BY74" s="283"/>
    </row>
    <row r="75" spans="1:77" ht="27.75" customHeight="1">
      <c r="A75" s="223" t="s">
        <v>112</v>
      </c>
      <c r="B75" s="223"/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9" t="s">
        <v>206</v>
      </c>
      <c r="S75" s="9" t="s">
        <v>205</v>
      </c>
      <c r="T75" s="10">
        <v>65000</v>
      </c>
      <c r="U75" s="232">
        <f>AA75</f>
        <v>142000</v>
      </c>
      <c r="V75" s="233"/>
      <c r="W75" s="233"/>
      <c r="X75" s="233"/>
      <c r="Y75" s="233"/>
      <c r="Z75" s="234"/>
      <c r="AA75" s="236">
        <v>142000</v>
      </c>
      <c r="AB75" s="236"/>
      <c r="AC75" s="236"/>
      <c r="AD75" s="236"/>
      <c r="AE75" s="236"/>
      <c r="AF75" s="236"/>
      <c r="AG75" s="236"/>
      <c r="AH75" s="237"/>
      <c r="AI75" s="237"/>
      <c r="AJ75" s="237"/>
      <c r="AK75" s="237"/>
      <c r="AL75" s="237"/>
      <c r="AM75" s="237"/>
      <c r="AN75" s="220"/>
      <c r="AO75" s="230"/>
      <c r="AP75" s="230"/>
      <c r="AQ75" s="230"/>
      <c r="AR75" s="230"/>
      <c r="AS75" s="231"/>
      <c r="AT75" s="235"/>
      <c r="AU75" s="235"/>
      <c r="AV75" s="235"/>
      <c r="AW75" s="235"/>
      <c r="AX75" s="235"/>
      <c r="AY75" s="235"/>
      <c r="AZ75" s="235"/>
      <c r="BA75" s="235"/>
      <c r="BB75" s="235"/>
      <c r="BC75" s="235"/>
      <c r="BD75" s="235"/>
      <c r="BE75" s="235"/>
      <c r="BF75" s="235"/>
      <c r="BG75" s="220"/>
      <c r="BH75" s="230"/>
      <c r="BI75" s="230"/>
      <c r="BJ75" s="230"/>
      <c r="BK75" s="230"/>
      <c r="BL75" s="231"/>
      <c r="BM75" s="237"/>
      <c r="BN75" s="237"/>
      <c r="BO75" s="237"/>
      <c r="BP75" s="237"/>
      <c r="BQ75" s="237"/>
      <c r="BR75" s="237"/>
      <c r="BS75" s="237"/>
      <c r="BT75" s="235"/>
      <c r="BU75" s="235"/>
      <c r="BV75" s="235"/>
      <c r="BW75" s="235"/>
      <c r="BX75" s="235"/>
      <c r="BY75" s="235"/>
    </row>
    <row r="76" spans="1:77" ht="27.75" customHeight="1">
      <c r="A76" s="223" t="s">
        <v>112</v>
      </c>
      <c r="B76" s="223"/>
      <c r="C76" s="223"/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9" t="s">
        <v>207</v>
      </c>
      <c r="S76" s="9" t="s">
        <v>205</v>
      </c>
      <c r="T76" s="10">
        <v>65013</v>
      </c>
      <c r="U76" s="232">
        <f>AA76</f>
        <v>106900</v>
      </c>
      <c r="V76" s="233"/>
      <c r="W76" s="233"/>
      <c r="X76" s="233"/>
      <c r="Y76" s="233"/>
      <c r="Z76" s="234"/>
      <c r="AA76" s="236">
        <v>106900</v>
      </c>
      <c r="AB76" s="236"/>
      <c r="AC76" s="236"/>
      <c r="AD76" s="236"/>
      <c r="AE76" s="236"/>
      <c r="AF76" s="236"/>
      <c r="AG76" s="236"/>
      <c r="AH76" s="237"/>
      <c r="AI76" s="237"/>
      <c r="AJ76" s="237"/>
      <c r="AK76" s="237"/>
      <c r="AL76" s="237"/>
      <c r="AM76" s="237"/>
      <c r="AN76" s="220"/>
      <c r="AO76" s="230"/>
      <c r="AP76" s="230"/>
      <c r="AQ76" s="230"/>
      <c r="AR76" s="230"/>
      <c r="AS76" s="231"/>
      <c r="AT76" s="235"/>
      <c r="AU76" s="235"/>
      <c r="AV76" s="235"/>
      <c r="AW76" s="235"/>
      <c r="AX76" s="235"/>
      <c r="AY76" s="235"/>
      <c r="AZ76" s="235"/>
      <c r="BA76" s="235"/>
      <c r="BB76" s="235"/>
      <c r="BC76" s="235"/>
      <c r="BD76" s="235"/>
      <c r="BE76" s="235"/>
      <c r="BF76" s="235"/>
      <c r="BG76" s="220"/>
      <c r="BH76" s="230"/>
      <c r="BI76" s="230"/>
      <c r="BJ76" s="230"/>
      <c r="BK76" s="230"/>
      <c r="BL76" s="231"/>
      <c r="BM76" s="237"/>
      <c r="BN76" s="237"/>
      <c r="BO76" s="237"/>
      <c r="BP76" s="237"/>
      <c r="BQ76" s="237"/>
      <c r="BR76" s="237"/>
      <c r="BS76" s="237"/>
      <c r="BT76" s="235"/>
      <c r="BU76" s="235"/>
      <c r="BV76" s="235"/>
      <c r="BW76" s="235"/>
      <c r="BX76" s="235"/>
      <c r="BY76" s="235"/>
    </row>
    <row r="77" spans="1:77" ht="27.75" customHeight="1">
      <c r="A77" s="223" t="s">
        <v>112</v>
      </c>
      <c r="B77" s="223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9" t="s">
        <v>208</v>
      </c>
      <c r="S77" s="9" t="s">
        <v>205</v>
      </c>
      <c r="T77" s="10">
        <v>65100</v>
      </c>
      <c r="U77" s="232">
        <f>AA77</f>
        <v>397790</v>
      </c>
      <c r="V77" s="233"/>
      <c r="W77" s="233"/>
      <c r="X77" s="233"/>
      <c r="Y77" s="233"/>
      <c r="Z77" s="234"/>
      <c r="AA77" s="236">
        <f>182790+215000</f>
        <v>397790</v>
      </c>
      <c r="AB77" s="236"/>
      <c r="AC77" s="236"/>
      <c r="AD77" s="236"/>
      <c r="AE77" s="236"/>
      <c r="AF77" s="236"/>
      <c r="AG77" s="236"/>
      <c r="AH77" s="237"/>
      <c r="AI77" s="237"/>
      <c r="AJ77" s="237"/>
      <c r="AK77" s="237"/>
      <c r="AL77" s="237"/>
      <c r="AM77" s="237"/>
      <c r="AN77" s="220"/>
      <c r="AO77" s="230"/>
      <c r="AP77" s="230"/>
      <c r="AQ77" s="230"/>
      <c r="AR77" s="230"/>
      <c r="AS77" s="231"/>
      <c r="AT77" s="235"/>
      <c r="AU77" s="235"/>
      <c r="AV77" s="235"/>
      <c r="AW77" s="235"/>
      <c r="AX77" s="235"/>
      <c r="AY77" s="235"/>
      <c r="AZ77" s="235"/>
      <c r="BA77" s="235"/>
      <c r="BB77" s="235"/>
      <c r="BC77" s="235"/>
      <c r="BD77" s="235"/>
      <c r="BE77" s="235"/>
      <c r="BF77" s="235"/>
      <c r="BG77" s="220"/>
      <c r="BH77" s="230"/>
      <c r="BI77" s="230"/>
      <c r="BJ77" s="230"/>
      <c r="BK77" s="230"/>
      <c r="BL77" s="231"/>
      <c r="BM77" s="237"/>
      <c r="BN77" s="237"/>
      <c r="BO77" s="237"/>
      <c r="BP77" s="237"/>
      <c r="BQ77" s="237"/>
      <c r="BR77" s="237"/>
      <c r="BS77" s="237"/>
      <c r="BT77" s="235"/>
      <c r="BU77" s="235"/>
      <c r="BV77" s="235"/>
      <c r="BW77" s="235"/>
      <c r="BX77" s="235"/>
      <c r="BY77" s="235"/>
    </row>
    <row r="78" spans="1:77" ht="27.75" customHeight="1">
      <c r="A78" s="223" t="s">
        <v>112</v>
      </c>
      <c r="B78" s="223"/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9" t="s">
        <v>209</v>
      </c>
      <c r="S78" s="9" t="s">
        <v>205</v>
      </c>
      <c r="T78" s="10">
        <v>65113</v>
      </c>
      <c r="U78" s="232">
        <f>AA78</f>
        <v>789680</v>
      </c>
      <c r="V78" s="233"/>
      <c r="W78" s="233"/>
      <c r="X78" s="233"/>
      <c r="Y78" s="233"/>
      <c r="Z78" s="234"/>
      <c r="AA78" s="236">
        <f>120380+669300</f>
        <v>789680</v>
      </c>
      <c r="AB78" s="236"/>
      <c r="AC78" s="236"/>
      <c r="AD78" s="236"/>
      <c r="AE78" s="236"/>
      <c r="AF78" s="236"/>
      <c r="AG78" s="236"/>
      <c r="AH78" s="237"/>
      <c r="AI78" s="237"/>
      <c r="AJ78" s="237"/>
      <c r="AK78" s="237"/>
      <c r="AL78" s="237"/>
      <c r="AM78" s="237"/>
      <c r="AN78" s="220"/>
      <c r="AO78" s="230"/>
      <c r="AP78" s="230"/>
      <c r="AQ78" s="230"/>
      <c r="AR78" s="230"/>
      <c r="AS78" s="231"/>
      <c r="AT78" s="235"/>
      <c r="AU78" s="235"/>
      <c r="AV78" s="235"/>
      <c r="AW78" s="235"/>
      <c r="AX78" s="235"/>
      <c r="AY78" s="235"/>
      <c r="AZ78" s="235"/>
      <c r="BA78" s="235"/>
      <c r="BB78" s="235"/>
      <c r="BC78" s="235"/>
      <c r="BD78" s="235"/>
      <c r="BE78" s="235"/>
      <c r="BF78" s="235"/>
      <c r="BG78" s="220"/>
      <c r="BH78" s="230"/>
      <c r="BI78" s="230"/>
      <c r="BJ78" s="230"/>
      <c r="BK78" s="230"/>
      <c r="BL78" s="231"/>
      <c r="BM78" s="237"/>
      <c r="BN78" s="237"/>
      <c r="BO78" s="237"/>
      <c r="BP78" s="237"/>
      <c r="BQ78" s="237"/>
      <c r="BR78" s="237"/>
      <c r="BS78" s="237"/>
      <c r="BT78" s="235"/>
      <c r="BU78" s="235"/>
      <c r="BV78" s="235"/>
      <c r="BW78" s="235"/>
      <c r="BX78" s="235"/>
      <c r="BY78" s="235"/>
    </row>
    <row r="79" spans="1:77" ht="31.5" customHeight="1">
      <c r="A79" s="238" t="s">
        <v>113</v>
      </c>
      <c r="B79" s="238"/>
      <c r="C79" s="238"/>
      <c r="D79" s="238"/>
      <c r="E79" s="238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6">
        <v>273</v>
      </c>
      <c r="S79" s="6"/>
      <c r="T79" s="60"/>
      <c r="U79" s="242">
        <f>SUM(U80:Z92)</f>
        <v>983712</v>
      </c>
      <c r="V79" s="243"/>
      <c r="W79" s="243"/>
      <c r="X79" s="243"/>
      <c r="Y79" s="243"/>
      <c r="Z79" s="244"/>
      <c r="AA79" s="245">
        <f>SUM(AA80:AG91)</f>
        <v>570912</v>
      </c>
      <c r="AB79" s="245"/>
      <c r="AC79" s="245"/>
      <c r="AD79" s="245"/>
      <c r="AE79" s="245"/>
      <c r="AF79" s="245"/>
      <c r="AG79" s="245"/>
      <c r="AH79" s="289">
        <f>AH80+AH81+AH82+AH83</f>
        <v>0</v>
      </c>
      <c r="AI79" s="289"/>
      <c r="AJ79" s="289"/>
      <c r="AK79" s="289"/>
      <c r="AL79" s="289"/>
      <c r="AM79" s="289"/>
      <c r="AN79" s="220" t="s">
        <v>75</v>
      </c>
      <c r="AO79" s="230"/>
      <c r="AP79" s="230"/>
      <c r="AQ79" s="230"/>
      <c r="AR79" s="230"/>
      <c r="AS79" s="231"/>
      <c r="AT79" s="283">
        <f>AT80</f>
        <v>412800</v>
      </c>
      <c r="AU79" s="283"/>
      <c r="AV79" s="283"/>
      <c r="AW79" s="283"/>
      <c r="AX79" s="283"/>
      <c r="AY79" s="283"/>
      <c r="AZ79" s="283"/>
      <c r="BA79" s="283">
        <f>BA80+BA81+BA82+BA83+BA84+BA85+BA86+BA87+BA88+BA89+BA90</f>
        <v>412800</v>
      </c>
      <c r="BB79" s="283"/>
      <c r="BC79" s="283"/>
      <c r="BD79" s="283"/>
      <c r="BE79" s="283"/>
      <c r="BF79" s="283"/>
      <c r="BG79" s="220"/>
      <c r="BH79" s="230"/>
      <c r="BI79" s="230"/>
      <c r="BJ79" s="230"/>
      <c r="BK79" s="230"/>
      <c r="BL79" s="231"/>
      <c r="BM79" s="237"/>
      <c r="BN79" s="237"/>
      <c r="BO79" s="237"/>
      <c r="BP79" s="237"/>
      <c r="BQ79" s="237"/>
      <c r="BR79" s="237"/>
      <c r="BS79" s="237"/>
      <c r="BT79" s="235"/>
      <c r="BU79" s="235"/>
      <c r="BV79" s="235"/>
      <c r="BW79" s="235"/>
      <c r="BX79" s="235"/>
      <c r="BY79" s="235"/>
    </row>
    <row r="80" spans="1:77" ht="29.25" customHeight="1">
      <c r="A80" s="223" t="s">
        <v>114</v>
      </c>
      <c r="B80" s="223"/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9" t="s">
        <v>214</v>
      </c>
      <c r="S80" s="9" t="s">
        <v>211</v>
      </c>
      <c r="T80" s="10">
        <v>65031</v>
      </c>
      <c r="U80" s="232">
        <f>AA80+AH80+AT80</f>
        <v>412800</v>
      </c>
      <c r="V80" s="233"/>
      <c r="W80" s="233"/>
      <c r="X80" s="233"/>
      <c r="Y80" s="233"/>
      <c r="Z80" s="234"/>
      <c r="AA80" s="236"/>
      <c r="AB80" s="236"/>
      <c r="AC80" s="236"/>
      <c r="AD80" s="236"/>
      <c r="AE80" s="236"/>
      <c r="AF80" s="236"/>
      <c r="AG80" s="236"/>
      <c r="AH80" s="237"/>
      <c r="AI80" s="237"/>
      <c r="AJ80" s="237"/>
      <c r="AK80" s="237"/>
      <c r="AL80" s="237"/>
      <c r="AM80" s="237"/>
      <c r="AN80" s="220" t="s">
        <v>75</v>
      </c>
      <c r="AO80" s="230"/>
      <c r="AP80" s="230"/>
      <c r="AQ80" s="230"/>
      <c r="AR80" s="230"/>
      <c r="AS80" s="231"/>
      <c r="AT80" s="235">
        <f>BA80</f>
        <v>412800</v>
      </c>
      <c r="AU80" s="235"/>
      <c r="AV80" s="235"/>
      <c r="AW80" s="235"/>
      <c r="AX80" s="235"/>
      <c r="AY80" s="235"/>
      <c r="AZ80" s="235"/>
      <c r="BA80" s="235">
        <v>412800</v>
      </c>
      <c r="BB80" s="235"/>
      <c r="BC80" s="235"/>
      <c r="BD80" s="235"/>
      <c r="BE80" s="235"/>
      <c r="BF80" s="235"/>
      <c r="BG80" s="220"/>
      <c r="BH80" s="230"/>
      <c r="BI80" s="230"/>
      <c r="BJ80" s="230"/>
      <c r="BK80" s="230"/>
      <c r="BL80" s="231"/>
      <c r="BM80" s="237"/>
      <c r="BN80" s="237"/>
      <c r="BO80" s="237"/>
      <c r="BP80" s="237"/>
      <c r="BQ80" s="237"/>
      <c r="BR80" s="237"/>
      <c r="BS80" s="237"/>
      <c r="BT80" s="235"/>
      <c r="BU80" s="235"/>
      <c r="BV80" s="235"/>
      <c r="BW80" s="235"/>
      <c r="BX80" s="235"/>
      <c r="BY80" s="235"/>
    </row>
    <row r="81" spans="1:77" ht="29.25" customHeight="1">
      <c r="A81" s="223" t="s">
        <v>210</v>
      </c>
      <c r="B81" s="223"/>
      <c r="C81" s="223"/>
      <c r="D81" s="223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9" t="s">
        <v>215</v>
      </c>
      <c r="S81" s="9" t="s">
        <v>211</v>
      </c>
      <c r="T81" s="75" t="s">
        <v>228</v>
      </c>
      <c r="U81" s="232">
        <f>AA81+AH81+AT81</f>
        <v>0</v>
      </c>
      <c r="V81" s="233"/>
      <c r="W81" s="233"/>
      <c r="X81" s="233"/>
      <c r="Y81" s="233"/>
      <c r="Z81" s="234"/>
      <c r="AA81" s="236"/>
      <c r="AB81" s="236"/>
      <c r="AC81" s="236"/>
      <c r="AD81" s="236"/>
      <c r="AE81" s="236"/>
      <c r="AF81" s="236"/>
      <c r="AG81" s="236"/>
      <c r="AH81" s="237"/>
      <c r="AI81" s="237"/>
      <c r="AJ81" s="237"/>
      <c r="AK81" s="237"/>
      <c r="AL81" s="237"/>
      <c r="AM81" s="237"/>
      <c r="AN81" s="220" t="s">
        <v>75</v>
      </c>
      <c r="AO81" s="230"/>
      <c r="AP81" s="230"/>
      <c r="AQ81" s="230"/>
      <c r="AR81" s="230"/>
      <c r="AS81" s="231"/>
      <c r="AT81" s="235"/>
      <c r="AU81" s="235"/>
      <c r="AV81" s="235"/>
      <c r="AW81" s="235"/>
      <c r="AX81" s="235"/>
      <c r="AY81" s="235"/>
      <c r="AZ81" s="235"/>
      <c r="BA81" s="235"/>
      <c r="BB81" s="235"/>
      <c r="BC81" s="235"/>
      <c r="BD81" s="235"/>
      <c r="BE81" s="235"/>
      <c r="BF81" s="235"/>
      <c r="BG81" s="220"/>
      <c r="BH81" s="230"/>
      <c r="BI81" s="230"/>
      <c r="BJ81" s="230"/>
      <c r="BK81" s="230"/>
      <c r="BL81" s="231"/>
      <c r="BM81" s="237"/>
      <c r="BN81" s="237"/>
      <c r="BO81" s="237"/>
      <c r="BP81" s="237"/>
      <c r="BQ81" s="237"/>
      <c r="BR81" s="237"/>
      <c r="BS81" s="237"/>
      <c r="BT81" s="235"/>
      <c r="BU81" s="235"/>
      <c r="BV81" s="235"/>
      <c r="BW81" s="235"/>
      <c r="BX81" s="235"/>
      <c r="BY81" s="235"/>
    </row>
    <row r="82" spans="1:77" ht="29.25" customHeight="1">
      <c r="A82" s="223" t="s">
        <v>210</v>
      </c>
      <c r="B82" s="223"/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9" t="s">
        <v>216</v>
      </c>
      <c r="S82" s="9" t="s">
        <v>211</v>
      </c>
      <c r="T82" s="75" t="s">
        <v>229</v>
      </c>
      <c r="U82" s="232">
        <f>AA82+AH82+AT82</f>
        <v>0</v>
      </c>
      <c r="V82" s="233"/>
      <c r="W82" s="233"/>
      <c r="X82" s="233"/>
      <c r="Y82" s="233"/>
      <c r="Z82" s="234"/>
      <c r="AA82" s="236"/>
      <c r="AB82" s="236"/>
      <c r="AC82" s="236"/>
      <c r="AD82" s="236"/>
      <c r="AE82" s="236"/>
      <c r="AF82" s="236"/>
      <c r="AG82" s="236"/>
      <c r="AH82" s="237"/>
      <c r="AI82" s="237"/>
      <c r="AJ82" s="237"/>
      <c r="AK82" s="237"/>
      <c r="AL82" s="237"/>
      <c r="AM82" s="237"/>
      <c r="AN82" s="220" t="s">
        <v>75</v>
      </c>
      <c r="AO82" s="230"/>
      <c r="AP82" s="230"/>
      <c r="AQ82" s="230"/>
      <c r="AR82" s="230"/>
      <c r="AS82" s="231"/>
      <c r="AT82" s="235"/>
      <c r="AU82" s="235"/>
      <c r="AV82" s="235"/>
      <c r="AW82" s="235"/>
      <c r="AX82" s="235"/>
      <c r="AY82" s="235"/>
      <c r="AZ82" s="235"/>
      <c r="BA82" s="235"/>
      <c r="BB82" s="235"/>
      <c r="BC82" s="235"/>
      <c r="BD82" s="235"/>
      <c r="BE82" s="235"/>
      <c r="BF82" s="235"/>
      <c r="BG82" s="220"/>
      <c r="BH82" s="230"/>
      <c r="BI82" s="230"/>
      <c r="BJ82" s="230"/>
      <c r="BK82" s="230"/>
      <c r="BL82" s="231"/>
      <c r="BM82" s="237"/>
      <c r="BN82" s="237"/>
      <c r="BO82" s="237"/>
      <c r="BP82" s="237"/>
      <c r="BQ82" s="237"/>
      <c r="BR82" s="237"/>
      <c r="BS82" s="237"/>
      <c r="BT82" s="235"/>
      <c r="BU82" s="235"/>
      <c r="BV82" s="235"/>
      <c r="BW82" s="235"/>
      <c r="BX82" s="235"/>
      <c r="BY82" s="235"/>
    </row>
    <row r="83" spans="1:77" ht="28.5" hidden="1" customHeight="1">
      <c r="A83" s="223" t="s">
        <v>210</v>
      </c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9" t="s">
        <v>217</v>
      </c>
      <c r="S83" s="9" t="s">
        <v>211</v>
      </c>
      <c r="T83" s="10"/>
      <c r="U83" s="232">
        <f t="shared" ref="U83:U96" si="3">AA83</f>
        <v>0</v>
      </c>
      <c r="V83" s="233"/>
      <c r="W83" s="233"/>
      <c r="X83" s="233"/>
      <c r="Y83" s="233"/>
      <c r="Z83" s="234"/>
      <c r="AA83" s="236"/>
      <c r="AB83" s="236"/>
      <c r="AC83" s="236"/>
      <c r="AD83" s="236"/>
      <c r="AE83" s="236"/>
      <c r="AF83" s="236"/>
      <c r="AG83" s="236"/>
      <c r="AH83" s="237"/>
      <c r="AI83" s="237"/>
      <c r="AJ83" s="237"/>
      <c r="AK83" s="237"/>
      <c r="AL83" s="237"/>
      <c r="AM83" s="237"/>
      <c r="AN83" s="220" t="s">
        <v>75</v>
      </c>
      <c r="AO83" s="230"/>
      <c r="AP83" s="230"/>
      <c r="AQ83" s="230"/>
      <c r="AR83" s="230"/>
      <c r="AS83" s="231"/>
      <c r="AT83" s="235"/>
      <c r="AU83" s="235"/>
      <c r="AV83" s="235"/>
      <c r="AW83" s="235"/>
      <c r="AX83" s="235"/>
      <c r="AY83" s="235"/>
      <c r="AZ83" s="235"/>
      <c r="BA83" s="235"/>
      <c r="BB83" s="235"/>
      <c r="BC83" s="235"/>
      <c r="BD83" s="235"/>
      <c r="BE83" s="235"/>
      <c r="BF83" s="235"/>
      <c r="BG83" s="220"/>
      <c r="BH83" s="230"/>
      <c r="BI83" s="230"/>
      <c r="BJ83" s="230"/>
      <c r="BK83" s="230"/>
      <c r="BL83" s="231"/>
      <c r="BM83" s="237"/>
      <c r="BN83" s="237"/>
      <c r="BO83" s="237"/>
      <c r="BP83" s="237"/>
      <c r="BQ83" s="237"/>
      <c r="BR83" s="237"/>
      <c r="BS83" s="237"/>
      <c r="BT83" s="235"/>
      <c r="BU83" s="235"/>
      <c r="BV83" s="235"/>
      <c r="BW83" s="235"/>
      <c r="BX83" s="235"/>
      <c r="BY83" s="235"/>
    </row>
    <row r="84" spans="1:77" ht="14.25" customHeight="1">
      <c r="A84" s="223" t="s">
        <v>218</v>
      </c>
      <c r="B84" s="223"/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3"/>
      <c r="Q84" s="223"/>
      <c r="R84" s="9">
        <v>275</v>
      </c>
      <c r="S84" s="9" t="s">
        <v>212</v>
      </c>
      <c r="T84" s="68">
        <v>65000</v>
      </c>
      <c r="U84" s="232">
        <f t="shared" si="3"/>
        <v>60700</v>
      </c>
      <c r="V84" s="233"/>
      <c r="W84" s="233"/>
      <c r="X84" s="233"/>
      <c r="Y84" s="233"/>
      <c r="Z84" s="234"/>
      <c r="AA84" s="236">
        <v>60700</v>
      </c>
      <c r="AB84" s="236"/>
      <c r="AC84" s="236"/>
      <c r="AD84" s="236"/>
      <c r="AE84" s="236"/>
      <c r="AF84" s="236"/>
      <c r="AG84" s="236"/>
      <c r="AH84" s="237"/>
      <c r="AI84" s="237"/>
      <c r="AJ84" s="237"/>
      <c r="AK84" s="237"/>
      <c r="AL84" s="237"/>
      <c r="AM84" s="237"/>
      <c r="AN84" s="220" t="s">
        <v>75</v>
      </c>
      <c r="AO84" s="230"/>
      <c r="AP84" s="230"/>
      <c r="AQ84" s="230"/>
      <c r="AR84" s="230"/>
      <c r="AS84" s="231"/>
      <c r="AT84" s="235"/>
      <c r="AU84" s="235"/>
      <c r="AV84" s="235"/>
      <c r="AW84" s="235"/>
      <c r="AX84" s="235"/>
      <c r="AY84" s="235"/>
      <c r="AZ84" s="235"/>
      <c r="BA84" s="235"/>
      <c r="BB84" s="235"/>
      <c r="BC84" s="235"/>
      <c r="BD84" s="235"/>
      <c r="BE84" s="235"/>
      <c r="BF84" s="235"/>
      <c r="BG84" s="220"/>
      <c r="BH84" s="230"/>
      <c r="BI84" s="230"/>
      <c r="BJ84" s="230"/>
      <c r="BK84" s="230"/>
      <c r="BL84" s="231"/>
      <c r="BM84" s="237"/>
      <c r="BN84" s="237"/>
      <c r="BO84" s="237"/>
      <c r="BP84" s="237"/>
      <c r="BQ84" s="237"/>
      <c r="BR84" s="237"/>
      <c r="BS84" s="237"/>
      <c r="BT84" s="235"/>
      <c r="BU84" s="235"/>
      <c r="BV84" s="235"/>
      <c r="BW84" s="235"/>
      <c r="BX84" s="235"/>
      <c r="BY84" s="235"/>
    </row>
    <row r="85" spans="1:77" ht="14.25" customHeight="1">
      <c r="A85" s="223" t="s">
        <v>218</v>
      </c>
      <c r="B85" s="223"/>
      <c r="C85" s="223"/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R85" s="9" t="s">
        <v>219</v>
      </c>
      <c r="S85" s="9" t="s">
        <v>212</v>
      </c>
      <c r="T85" s="68">
        <v>65100</v>
      </c>
      <c r="U85" s="232">
        <f t="shared" si="3"/>
        <v>225000</v>
      </c>
      <c r="V85" s="233"/>
      <c r="W85" s="233"/>
      <c r="X85" s="233"/>
      <c r="Y85" s="233"/>
      <c r="Z85" s="234"/>
      <c r="AA85" s="236">
        <f>100000+125000</f>
        <v>225000</v>
      </c>
      <c r="AB85" s="236"/>
      <c r="AC85" s="236"/>
      <c r="AD85" s="236"/>
      <c r="AE85" s="236"/>
      <c r="AF85" s="236"/>
      <c r="AG85" s="236"/>
      <c r="AH85" s="237"/>
      <c r="AI85" s="237"/>
      <c r="AJ85" s="237"/>
      <c r="AK85" s="237"/>
      <c r="AL85" s="237"/>
      <c r="AM85" s="237"/>
      <c r="AN85" s="220" t="s">
        <v>75</v>
      </c>
      <c r="AO85" s="230"/>
      <c r="AP85" s="230"/>
      <c r="AQ85" s="230"/>
      <c r="AR85" s="230"/>
      <c r="AS85" s="231"/>
      <c r="AT85" s="235"/>
      <c r="AU85" s="235"/>
      <c r="AV85" s="235"/>
      <c r="AW85" s="235"/>
      <c r="AX85" s="235"/>
      <c r="AY85" s="235"/>
      <c r="AZ85" s="235"/>
      <c r="BA85" s="235"/>
      <c r="BB85" s="235"/>
      <c r="BC85" s="235"/>
      <c r="BD85" s="235"/>
      <c r="BE85" s="235"/>
      <c r="BF85" s="235"/>
      <c r="BG85" s="220"/>
      <c r="BH85" s="230"/>
      <c r="BI85" s="230"/>
      <c r="BJ85" s="230"/>
      <c r="BK85" s="230"/>
      <c r="BL85" s="231"/>
      <c r="BM85" s="237"/>
      <c r="BN85" s="237"/>
      <c r="BO85" s="237"/>
      <c r="BP85" s="237"/>
      <c r="BQ85" s="237"/>
      <c r="BR85" s="237"/>
      <c r="BS85" s="237"/>
      <c r="BT85" s="235"/>
      <c r="BU85" s="235"/>
      <c r="BV85" s="235"/>
      <c r="BW85" s="235"/>
      <c r="BX85" s="235"/>
      <c r="BY85" s="235"/>
    </row>
    <row r="86" spans="1:77" ht="14.25" customHeight="1">
      <c r="A86" s="223" t="s">
        <v>155</v>
      </c>
      <c r="B86" s="223"/>
      <c r="C86" s="223"/>
      <c r="D86" s="223"/>
      <c r="E86" s="223"/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9">
        <v>276</v>
      </c>
      <c r="S86" s="9" t="s">
        <v>213</v>
      </c>
      <c r="T86" s="68">
        <v>65000</v>
      </c>
      <c r="U86" s="232">
        <f t="shared" si="3"/>
        <v>40000</v>
      </c>
      <c r="V86" s="233"/>
      <c r="W86" s="233"/>
      <c r="X86" s="233"/>
      <c r="Y86" s="233"/>
      <c r="Z86" s="234"/>
      <c r="AA86" s="236">
        <v>40000</v>
      </c>
      <c r="AB86" s="236"/>
      <c r="AC86" s="236"/>
      <c r="AD86" s="236"/>
      <c r="AE86" s="236"/>
      <c r="AF86" s="236"/>
      <c r="AG86" s="236"/>
      <c r="AH86" s="237"/>
      <c r="AI86" s="237"/>
      <c r="AJ86" s="237"/>
      <c r="AK86" s="237"/>
      <c r="AL86" s="237"/>
      <c r="AM86" s="237"/>
      <c r="AN86" s="220" t="s">
        <v>75</v>
      </c>
      <c r="AO86" s="230"/>
      <c r="AP86" s="230"/>
      <c r="AQ86" s="230"/>
      <c r="AR86" s="230"/>
      <c r="AS86" s="231"/>
      <c r="AT86" s="235"/>
      <c r="AU86" s="235"/>
      <c r="AV86" s="235"/>
      <c r="AW86" s="235"/>
      <c r="AX86" s="235"/>
      <c r="AY86" s="235"/>
      <c r="AZ86" s="235"/>
      <c r="BA86" s="235"/>
      <c r="BB86" s="235"/>
      <c r="BC86" s="235"/>
      <c r="BD86" s="235"/>
      <c r="BE86" s="235"/>
      <c r="BF86" s="235"/>
      <c r="BG86" s="220"/>
      <c r="BH86" s="230"/>
      <c r="BI86" s="230"/>
      <c r="BJ86" s="230"/>
      <c r="BK86" s="230"/>
      <c r="BL86" s="231"/>
      <c r="BM86" s="237"/>
      <c r="BN86" s="237"/>
      <c r="BO86" s="237"/>
      <c r="BP86" s="237"/>
      <c r="BQ86" s="237"/>
      <c r="BR86" s="237"/>
      <c r="BS86" s="237"/>
      <c r="BT86" s="235"/>
      <c r="BU86" s="235"/>
      <c r="BV86" s="235"/>
      <c r="BW86" s="235"/>
      <c r="BX86" s="235"/>
      <c r="BY86" s="235"/>
    </row>
    <row r="87" spans="1:77" ht="14.25" customHeight="1">
      <c r="A87" s="223" t="s">
        <v>155</v>
      </c>
      <c r="B87" s="223"/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9" t="s">
        <v>221</v>
      </c>
      <c r="S87" s="9" t="s">
        <v>213</v>
      </c>
      <c r="T87" s="68">
        <v>65100</v>
      </c>
      <c r="U87" s="232">
        <f t="shared" si="3"/>
        <v>2000</v>
      </c>
      <c r="V87" s="233"/>
      <c r="W87" s="233"/>
      <c r="X87" s="233"/>
      <c r="Y87" s="233"/>
      <c r="Z87" s="234"/>
      <c r="AA87" s="236">
        <v>2000</v>
      </c>
      <c r="AB87" s="236"/>
      <c r="AC87" s="236"/>
      <c r="AD87" s="236"/>
      <c r="AE87" s="236"/>
      <c r="AF87" s="236"/>
      <c r="AG87" s="236"/>
      <c r="AH87" s="237"/>
      <c r="AI87" s="237"/>
      <c r="AJ87" s="237"/>
      <c r="AK87" s="237"/>
      <c r="AL87" s="237"/>
      <c r="AM87" s="237"/>
      <c r="AN87" s="220" t="s">
        <v>75</v>
      </c>
      <c r="AO87" s="230"/>
      <c r="AP87" s="230"/>
      <c r="AQ87" s="230"/>
      <c r="AR87" s="230"/>
      <c r="AS87" s="231"/>
      <c r="AT87" s="235"/>
      <c r="AU87" s="235"/>
      <c r="AV87" s="235"/>
      <c r="AW87" s="235"/>
      <c r="AX87" s="235"/>
      <c r="AY87" s="235"/>
      <c r="AZ87" s="235"/>
      <c r="BA87" s="235"/>
      <c r="BB87" s="235"/>
      <c r="BC87" s="235"/>
      <c r="BD87" s="235"/>
      <c r="BE87" s="235"/>
      <c r="BF87" s="235"/>
      <c r="BG87" s="220"/>
      <c r="BH87" s="230"/>
      <c r="BI87" s="230"/>
      <c r="BJ87" s="230"/>
      <c r="BK87" s="230"/>
      <c r="BL87" s="231"/>
      <c r="BM87" s="237"/>
      <c r="BN87" s="237"/>
      <c r="BO87" s="237"/>
      <c r="BP87" s="237"/>
      <c r="BQ87" s="237"/>
      <c r="BR87" s="237"/>
      <c r="BS87" s="237"/>
      <c r="BT87" s="235"/>
      <c r="BU87" s="235"/>
      <c r="BV87" s="235"/>
      <c r="BW87" s="235"/>
      <c r="BX87" s="235"/>
      <c r="BY87" s="235"/>
    </row>
    <row r="88" spans="1:77" ht="14.25" customHeight="1">
      <c r="A88" s="223" t="s">
        <v>222</v>
      </c>
      <c r="B88" s="223"/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223"/>
      <c r="R88" s="9">
        <v>277</v>
      </c>
      <c r="S88" s="9" t="s">
        <v>220</v>
      </c>
      <c r="T88" s="68">
        <v>65000</v>
      </c>
      <c r="U88" s="232">
        <f t="shared" si="3"/>
        <v>46780</v>
      </c>
      <c r="V88" s="233"/>
      <c r="W88" s="233"/>
      <c r="X88" s="233"/>
      <c r="Y88" s="233"/>
      <c r="Z88" s="234"/>
      <c r="AA88" s="236">
        <v>46780</v>
      </c>
      <c r="AB88" s="236"/>
      <c r="AC88" s="236"/>
      <c r="AD88" s="236"/>
      <c r="AE88" s="236"/>
      <c r="AF88" s="236"/>
      <c r="AG88" s="236"/>
      <c r="AH88" s="237"/>
      <c r="AI88" s="237"/>
      <c r="AJ88" s="237"/>
      <c r="AK88" s="237"/>
      <c r="AL88" s="237"/>
      <c r="AM88" s="237"/>
      <c r="AN88" s="220" t="s">
        <v>75</v>
      </c>
      <c r="AO88" s="230"/>
      <c r="AP88" s="230"/>
      <c r="AQ88" s="230"/>
      <c r="AR88" s="230"/>
      <c r="AS88" s="231"/>
      <c r="AT88" s="235"/>
      <c r="AU88" s="235"/>
      <c r="AV88" s="235"/>
      <c r="AW88" s="235"/>
      <c r="AX88" s="235"/>
      <c r="AY88" s="235"/>
      <c r="AZ88" s="235"/>
      <c r="BA88" s="235"/>
      <c r="BB88" s="235"/>
      <c r="BC88" s="235"/>
      <c r="BD88" s="235"/>
      <c r="BE88" s="235"/>
      <c r="BF88" s="235"/>
      <c r="BG88" s="220"/>
      <c r="BH88" s="230"/>
      <c r="BI88" s="230"/>
      <c r="BJ88" s="230"/>
      <c r="BK88" s="230"/>
      <c r="BL88" s="231"/>
      <c r="BM88" s="237"/>
      <c r="BN88" s="237"/>
      <c r="BO88" s="237"/>
      <c r="BP88" s="237"/>
      <c r="BQ88" s="237"/>
      <c r="BR88" s="237"/>
      <c r="BS88" s="237"/>
      <c r="BT88" s="235"/>
      <c r="BU88" s="235"/>
      <c r="BV88" s="235"/>
      <c r="BW88" s="235"/>
      <c r="BX88" s="235"/>
      <c r="BY88" s="235"/>
    </row>
    <row r="89" spans="1:77" ht="14.25" customHeight="1">
      <c r="A89" s="223" t="s">
        <v>222</v>
      </c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9" t="s">
        <v>223</v>
      </c>
      <c r="S89" s="9" t="s">
        <v>220</v>
      </c>
      <c r="T89" s="68">
        <v>65100</v>
      </c>
      <c r="U89" s="232">
        <f t="shared" si="3"/>
        <v>90000</v>
      </c>
      <c r="V89" s="233"/>
      <c r="W89" s="233"/>
      <c r="X89" s="233"/>
      <c r="Y89" s="233"/>
      <c r="Z89" s="234"/>
      <c r="AA89" s="236">
        <f>40000+50000</f>
        <v>90000</v>
      </c>
      <c r="AB89" s="236"/>
      <c r="AC89" s="236"/>
      <c r="AD89" s="236"/>
      <c r="AE89" s="236"/>
      <c r="AF89" s="236"/>
      <c r="AG89" s="236"/>
      <c r="AH89" s="237"/>
      <c r="AI89" s="237"/>
      <c r="AJ89" s="237"/>
      <c r="AK89" s="237"/>
      <c r="AL89" s="237"/>
      <c r="AM89" s="237"/>
      <c r="AN89" s="220" t="s">
        <v>75</v>
      </c>
      <c r="AO89" s="230"/>
      <c r="AP89" s="230"/>
      <c r="AQ89" s="230"/>
      <c r="AR89" s="230"/>
      <c r="AS89" s="231"/>
      <c r="AT89" s="235"/>
      <c r="AU89" s="235"/>
      <c r="AV89" s="235"/>
      <c r="AW89" s="235"/>
      <c r="AX89" s="235"/>
      <c r="AY89" s="235"/>
      <c r="AZ89" s="235"/>
      <c r="BA89" s="235"/>
      <c r="BB89" s="235"/>
      <c r="BC89" s="235"/>
      <c r="BD89" s="235"/>
      <c r="BE89" s="235"/>
      <c r="BF89" s="235"/>
      <c r="BG89" s="220"/>
      <c r="BH89" s="230"/>
      <c r="BI89" s="230"/>
      <c r="BJ89" s="230"/>
      <c r="BK89" s="230"/>
      <c r="BL89" s="231"/>
      <c r="BM89" s="237"/>
      <c r="BN89" s="237"/>
      <c r="BO89" s="237"/>
      <c r="BP89" s="237"/>
      <c r="BQ89" s="237"/>
      <c r="BR89" s="237"/>
      <c r="BS89" s="237"/>
      <c r="BT89" s="235"/>
      <c r="BU89" s="235"/>
      <c r="BV89" s="235"/>
      <c r="BW89" s="235"/>
      <c r="BX89" s="235"/>
      <c r="BY89" s="235"/>
    </row>
    <row r="90" spans="1:77" ht="14.25" customHeight="1">
      <c r="A90" s="223" t="s">
        <v>115</v>
      </c>
      <c r="B90" s="223"/>
      <c r="C90" s="223"/>
      <c r="D90" s="223"/>
      <c r="E90" s="223"/>
      <c r="F90" s="223"/>
      <c r="G90" s="223"/>
      <c r="H90" s="223"/>
      <c r="I90" s="223"/>
      <c r="J90" s="223"/>
      <c r="K90" s="223"/>
      <c r="L90" s="223"/>
      <c r="M90" s="223"/>
      <c r="N90" s="223"/>
      <c r="O90" s="223"/>
      <c r="P90" s="223"/>
      <c r="Q90" s="223"/>
      <c r="R90" s="9">
        <v>278</v>
      </c>
      <c r="S90" s="9" t="s">
        <v>281</v>
      </c>
      <c r="T90" s="68">
        <v>65100</v>
      </c>
      <c r="U90" s="232">
        <f t="shared" si="3"/>
        <v>106432</v>
      </c>
      <c r="V90" s="233"/>
      <c r="W90" s="233"/>
      <c r="X90" s="233"/>
      <c r="Y90" s="233"/>
      <c r="Z90" s="234"/>
      <c r="AA90" s="236">
        <v>106432</v>
      </c>
      <c r="AB90" s="236"/>
      <c r="AC90" s="236"/>
      <c r="AD90" s="236"/>
      <c r="AE90" s="236"/>
      <c r="AF90" s="236"/>
      <c r="AG90" s="236"/>
      <c r="AH90" s="237"/>
      <c r="AI90" s="237"/>
      <c r="AJ90" s="237"/>
      <c r="AK90" s="237"/>
      <c r="AL90" s="237"/>
      <c r="AM90" s="237"/>
      <c r="AN90" s="220" t="s">
        <v>75</v>
      </c>
      <c r="AO90" s="230"/>
      <c r="AP90" s="230"/>
      <c r="AQ90" s="230"/>
      <c r="AR90" s="230"/>
      <c r="AS90" s="231"/>
      <c r="AT90" s="235"/>
      <c r="AU90" s="235"/>
      <c r="AV90" s="235"/>
      <c r="AW90" s="235"/>
      <c r="AX90" s="235"/>
      <c r="AY90" s="235"/>
      <c r="AZ90" s="235"/>
      <c r="BA90" s="235"/>
      <c r="BB90" s="235"/>
      <c r="BC90" s="235"/>
      <c r="BD90" s="235"/>
      <c r="BE90" s="235"/>
      <c r="BF90" s="235"/>
      <c r="BG90" s="220"/>
      <c r="BH90" s="230"/>
      <c r="BI90" s="230"/>
      <c r="BJ90" s="230"/>
      <c r="BK90" s="230"/>
      <c r="BL90" s="231"/>
      <c r="BM90" s="237"/>
      <c r="BN90" s="237"/>
      <c r="BO90" s="237"/>
      <c r="BP90" s="237"/>
      <c r="BQ90" s="237"/>
      <c r="BR90" s="237"/>
      <c r="BS90" s="237"/>
      <c r="BT90" s="235"/>
      <c r="BU90" s="235"/>
      <c r="BV90" s="235"/>
      <c r="BW90" s="235"/>
      <c r="BX90" s="235"/>
      <c r="BY90" s="235"/>
    </row>
    <row r="91" spans="1:77" ht="14.25" customHeight="1">
      <c r="A91" s="223" t="s">
        <v>115</v>
      </c>
      <c r="B91" s="223"/>
      <c r="C91" s="223"/>
      <c r="D91" s="223"/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9" t="s">
        <v>224</v>
      </c>
      <c r="S91" s="9" t="s">
        <v>225</v>
      </c>
      <c r="T91" s="68"/>
      <c r="U91" s="232">
        <f t="shared" si="3"/>
        <v>0</v>
      </c>
      <c r="V91" s="233"/>
      <c r="W91" s="233"/>
      <c r="X91" s="233"/>
      <c r="Y91" s="233"/>
      <c r="Z91" s="234"/>
      <c r="AA91" s="236"/>
      <c r="AB91" s="236"/>
      <c r="AC91" s="236"/>
      <c r="AD91" s="236"/>
      <c r="AE91" s="236"/>
      <c r="AF91" s="236"/>
      <c r="AG91" s="236"/>
      <c r="AH91" s="237"/>
      <c r="AI91" s="237"/>
      <c r="AJ91" s="237"/>
      <c r="AK91" s="237"/>
      <c r="AL91" s="237"/>
      <c r="AM91" s="237"/>
      <c r="AN91" s="220" t="s">
        <v>75</v>
      </c>
      <c r="AO91" s="230"/>
      <c r="AP91" s="230"/>
      <c r="AQ91" s="230"/>
      <c r="AR91" s="230"/>
      <c r="AS91" s="231"/>
      <c r="AT91" s="235"/>
      <c r="AU91" s="235"/>
      <c r="AV91" s="235"/>
      <c r="AW91" s="235"/>
      <c r="AX91" s="235"/>
      <c r="AY91" s="235"/>
      <c r="AZ91" s="235"/>
      <c r="BA91" s="235"/>
      <c r="BB91" s="235"/>
      <c r="BC91" s="235"/>
      <c r="BD91" s="235"/>
      <c r="BE91" s="235"/>
      <c r="BF91" s="235"/>
      <c r="BG91" s="220"/>
      <c r="BH91" s="230"/>
      <c r="BI91" s="230"/>
      <c r="BJ91" s="230"/>
      <c r="BK91" s="230"/>
      <c r="BL91" s="231"/>
      <c r="BM91" s="237"/>
      <c r="BN91" s="237"/>
      <c r="BO91" s="237"/>
      <c r="BP91" s="237"/>
      <c r="BQ91" s="237"/>
      <c r="BR91" s="237"/>
      <c r="BS91" s="237"/>
      <c r="BT91" s="235"/>
      <c r="BU91" s="235"/>
      <c r="BV91" s="235"/>
      <c r="BW91" s="235"/>
      <c r="BX91" s="235"/>
      <c r="BY91" s="235"/>
    </row>
    <row r="92" spans="1:77" ht="14.25" customHeight="1">
      <c r="A92" s="223" t="s">
        <v>115</v>
      </c>
      <c r="B92" s="223"/>
      <c r="C92" s="223"/>
      <c r="D92" s="223"/>
      <c r="E92" s="223"/>
      <c r="F92" s="223"/>
      <c r="G92" s="223"/>
      <c r="H92" s="223"/>
      <c r="I92" s="223"/>
      <c r="J92" s="223"/>
      <c r="K92" s="223"/>
      <c r="L92" s="223"/>
      <c r="M92" s="223"/>
      <c r="N92" s="223"/>
      <c r="O92" s="223"/>
      <c r="P92" s="223"/>
      <c r="Q92" s="223"/>
      <c r="R92" s="9" t="s">
        <v>226</v>
      </c>
      <c r="S92" s="9" t="s">
        <v>225</v>
      </c>
      <c r="T92" s="68"/>
      <c r="U92" s="232">
        <f t="shared" si="3"/>
        <v>0</v>
      </c>
      <c r="V92" s="233"/>
      <c r="W92" s="233"/>
      <c r="X92" s="233"/>
      <c r="Y92" s="233"/>
      <c r="Z92" s="234"/>
      <c r="AA92" s="236"/>
      <c r="AB92" s="236"/>
      <c r="AC92" s="236"/>
      <c r="AD92" s="236"/>
      <c r="AE92" s="236"/>
      <c r="AF92" s="236"/>
      <c r="AG92" s="236"/>
      <c r="AH92" s="237"/>
      <c r="AI92" s="237"/>
      <c r="AJ92" s="237"/>
      <c r="AK92" s="237"/>
      <c r="AL92" s="237"/>
      <c r="AM92" s="237"/>
      <c r="AN92" s="220" t="s">
        <v>75</v>
      </c>
      <c r="AO92" s="230"/>
      <c r="AP92" s="230"/>
      <c r="AQ92" s="230"/>
      <c r="AR92" s="230"/>
      <c r="AS92" s="231"/>
      <c r="AT92" s="235"/>
      <c r="AU92" s="235"/>
      <c r="AV92" s="235"/>
      <c r="AW92" s="235"/>
      <c r="AX92" s="235"/>
      <c r="AY92" s="235"/>
      <c r="AZ92" s="235"/>
      <c r="BA92" s="235"/>
      <c r="BB92" s="235"/>
      <c r="BC92" s="235"/>
      <c r="BD92" s="235"/>
      <c r="BE92" s="235"/>
      <c r="BF92" s="235"/>
      <c r="BG92" s="220"/>
      <c r="BH92" s="230"/>
      <c r="BI92" s="230"/>
      <c r="BJ92" s="230"/>
      <c r="BK92" s="230"/>
      <c r="BL92" s="231"/>
      <c r="BM92" s="237"/>
      <c r="BN92" s="237"/>
      <c r="BO92" s="237"/>
      <c r="BP92" s="237"/>
      <c r="BQ92" s="237"/>
      <c r="BR92" s="237"/>
      <c r="BS92" s="237"/>
      <c r="BT92" s="235"/>
      <c r="BU92" s="235"/>
      <c r="BV92" s="235"/>
      <c r="BW92" s="235"/>
      <c r="BX92" s="235"/>
      <c r="BY92" s="235"/>
    </row>
    <row r="93" spans="1:77" ht="26.25" customHeight="1">
      <c r="A93" s="223" t="s">
        <v>116</v>
      </c>
      <c r="B93" s="223"/>
      <c r="C93" s="223"/>
      <c r="D93" s="223"/>
      <c r="E93" s="223"/>
      <c r="F93" s="223"/>
      <c r="G93" s="223"/>
      <c r="H93" s="223"/>
      <c r="I93" s="223"/>
      <c r="J93" s="223"/>
      <c r="K93" s="223"/>
      <c r="L93" s="223"/>
      <c r="M93" s="223"/>
      <c r="N93" s="223"/>
      <c r="O93" s="223"/>
      <c r="P93" s="223"/>
      <c r="Q93" s="223"/>
      <c r="R93" s="9">
        <v>500</v>
      </c>
      <c r="S93" s="9" t="s">
        <v>75</v>
      </c>
      <c r="T93" s="7" t="s">
        <v>75</v>
      </c>
      <c r="U93" s="232">
        <f t="shared" si="3"/>
        <v>0</v>
      </c>
      <c r="V93" s="233"/>
      <c r="W93" s="233"/>
      <c r="X93" s="233"/>
      <c r="Y93" s="233"/>
      <c r="Z93" s="234"/>
      <c r="AA93" s="236"/>
      <c r="AB93" s="236"/>
      <c r="AC93" s="236"/>
      <c r="AD93" s="236"/>
      <c r="AE93" s="236"/>
      <c r="AF93" s="236"/>
      <c r="AG93" s="236"/>
      <c r="AH93" s="237"/>
      <c r="AI93" s="237"/>
      <c r="AJ93" s="237"/>
      <c r="AK93" s="237"/>
      <c r="AL93" s="237"/>
      <c r="AM93" s="237"/>
      <c r="AN93" s="220"/>
      <c r="AO93" s="230"/>
      <c r="AP93" s="230"/>
      <c r="AQ93" s="230"/>
      <c r="AR93" s="230"/>
      <c r="AS93" s="231"/>
      <c r="AT93" s="235"/>
      <c r="AU93" s="235"/>
      <c r="AV93" s="235"/>
      <c r="AW93" s="235"/>
      <c r="AX93" s="235"/>
      <c r="AY93" s="235"/>
      <c r="AZ93" s="235"/>
      <c r="BA93" s="235"/>
      <c r="BB93" s="235"/>
      <c r="BC93" s="235"/>
      <c r="BD93" s="235"/>
      <c r="BE93" s="235"/>
      <c r="BF93" s="235"/>
      <c r="BG93" s="220"/>
      <c r="BH93" s="230"/>
      <c r="BI93" s="230"/>
      <c r="BJ93" s="230"/>
      <c r="BK93" s="230"/>
      <c r="BL93" s="231"/>
      <c r="BM93" s="237"/>
      <c r="BN93" s="237"/>
      <c r="BO93" s="237"/>
      <c r="BP93" s="237"/>
      <c r="BQ93" s="237"/>
      <c r="BR93" s="237"/>
      <c r="BS93" s="237"/>
      <c r="BT93" s="235"/>
      <c r="BU93" s="235"/>
      <c r="BV93" s="235"/>
      <c r="BW93" s="235"/>
      <c r="BX93" s="235"/>
      <c r="BY93" s="235"/>
    </row>
    <row r="94" spans="1:77" ht="15" customHeight="1">
      <c r="A94" s="223" t="s">
        <v>117</v>
      </c>
      <c r="B94" s="223"/>
      <c r="C94" s="223"/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9" t="s">
        <v>118</v>
      </c>
      <c r="S94" s="9" t="s">
        <v>75</v>
      </c>
      <c r="T94" s="7" t="s">
        <v>75</v>
      </c>
      <c r="U94" s="232">
        <f t="shared" si="3"/>
        <v>0</v>
      </c>
      <c r="V94" s="233"/>
      <c r="W94" s="233"/>
      <c r="X94" s="233"/>
      <c r="Y94" s="233"/>
      <c r="Z94" s="234"/>
      <c r="AA94" s="236"/>
      <c r="AB94" s="236"/>
      <c r="AC94" s="236"/>
      <c r="AD94" s="236"/>
      <c r="AE94" s="236"/>
      <c r="AF94" s="236"/>
      <c r="AG94" s="236"/>
      <c r="AH94" s="237"/>
      <c r="AI94" s="237"/>
      <c r="AJ94" s="237"/>
      <c r="AK94" s="237"/>
      <c r="AL94" s="237"/>
      <c r="AM94" s="237"/>
      <c r="AN94" s="220"/>
      <c r="AO94" s="230"/>
      <c r="AP94" s="230"/>
      <c r="AQ94" s="230"/>
      <c r="AR94" s="230"/>
      <c r="AS94" s="231"/>
      <c r="AT94" s="235"/>
      <c r="AU94" s="235"/>
      <c r="AV94" s="235"/>
      <c r="AW94" s="235"/>
      <c r="AX94" s="235"/>
      <c r="AY94" s="235"/>
      <c r="AZ94" s="235"/>
      <c r="BA94" s="235"/>
      <c r="BB94" s="235"/>
      <c r="BC94" s="235"/>
      <c r="BD94" s="235"/>
      <c r="BE94" s="235"/>
      <c r="BF94" s="235"/>
      <c r="BG94" s="220"/>
      <c r="BH94" s="230"/>
      <c r="BI94" s="230"/>
      <c r="BJ94" s="230"/>
      <c r="BK94" s="230"/>
      <c r="BL94" s="231"/>
      <c r="BM94" s="237"/>
      <c r="BN94" s="237"/>
      <c r="BO94" s="237"/>
      <c r="BP94" s="237"/>
      <c r="BQ94" s="237"/>
      <c r="BR94" s="237"/>
      <c r="BS94" s="237"/>
      <c r="BT94" s="235"/>
      <c r="BU94" s="235"/>
      <c r="BV94" s="235"/>
      <c r="BW94" s="235"/>
      <c r="BX94" s="235"/>
      <c r="BY94" s="235"/>
    </row>
    <row r="95" spans="1:77" ht="15" customHeight="1">
      <c r="A95" s="223" t="s">
        <v>119</v>
      </c>
      <c r="B95" s="223"/>
      <c r="C95" s="223"/>
      <c r="D95" s="223"/>
      <c r="E95" s="223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9" t="s">
        <v>120</v>
      </c>
      <c r="S95" s="9" t="s">
        <v>75</v>
      </c>
      <c r="T95" s="7" t="s">
        <v>75</v>
      </c>
      <c r="U95" s="232">
        <f t="shared" si="3"/>
        <v>0</v>
      </c>
      <c r="V95" s="233"/>
      <c r="W95" s="233"/>
      <c r="X95" s="233"/>
      <c r="Y95" s="233"/>
      <c r="Z95" s="234"/>
      <c r="AA95" s="236"/>
      <c r="AB95" s="236"/>
      <c r="AC95" s="236"/>
      <c r="AD95" s="236"/>
      <c r="AE95" s="236"/>
      <c r="AF95" s="236"/>
      <c r="AG95" s="236"/>
      <c r="AH95" s="237"/>
      <c r="AI95" s="237"/>
      <c r="AJ95" s="237"/>
      <c r="AK95" s="237"/>
      <c r="AL95" s="237"/>
      <c r="AM95" s="237"/>
      <c r="AN95" s="220"/>
      <c r="AO95" s="230"/>
      <c r="AP95" s="230"/>
      <c r="AQ95" s="230"/>
      <c r="AR95" s="230"/>
      <c r="AS95" s="231"/>
      <c r="AT95" s="235"/>
      <c r="AU95" s="235"/>
      <c r="AV95" s="235"/>
      <c r="AW95" s="235"/>
      <c r="AX95" s="235"/>
      <c r="AY95" s="235"/>
      <c r="AZ95" s="235"/>
      <c r="BA95" s="235"/>
      <c r="BB95" s="235"/>
      <c r="BC95" s="235"/>
      <c r="BD95" s="235"/>
      <c r="BE95" s="235"/>
      <c r="BF95" s="235"/>
      <c r="BG95" s="220"/>
      <c r="BH95" s="230"/>
      <c r="BI95" s="230"/>
      <c r="BJ95" s="230"/>
      <c r="BK95" s="230"/>
      <c r="BL95" s="231"/>
      <c r="BM95" s="237"/>
      <c r="BN95" s="237"/>
      <c r="BO95" s="237"/>
      <c r="BP95" s="237"/>
      <c r="BQ95" s="237"/>
      <c r="BR95" s="237"/>
      <c r="BS95" s="237"/>
      <c r="BT95" s="235"/>
      <c r="BU95" s="235"/>
      <c r="BV95" s="235"/>
      <c r="BW95" s="235"/>
      <c r="BX95" s="235"/>
      <c r="BY95" s="235"/>
    </row>
    <row r="96" spans="1:77" ht="27" customHeight="1">
      <c r="A96" s="223" t="s">
        <v>121</v>
      </c>
      <c r="B96" s="223"/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9">
        <v>600</v>
      </c>
      <c r="S96" s="9" t="s">
        <v>75</v>
      </c>
      <c r="T96" s="7" t="s">
        <v>75</v>
      </c>
      <c r="U96" s="232">
        <f t="shared" si="3"/>
        <v>0</v>
      </c>
      <c r="V96" s="233"/>
      <c r="W96" s="233"/>
      <c r="X96" s="233"/>
      <c r="Y96" s="233"/>
      <c r="Z96" s="234"/>
      <c r="AA96" s="236"/>
      <c r="AB96" s="236"/>
      <c r="AC96" s="236"/>
      <c r="AD96" s="236"/>
      <c r="AE96" s="236"/>
      <c r="AF96" s="236"/>
      <c r="AG96" s="236"/>
      <c r="AH96" s="237"/>
      <c r="AI96" s="237"/>
      <c r="AJ96" s="237"/>
      <c r="AK96" s="237"/>
      <c r="AL96" s="237"/>
      <c r="AM96" s="237"/>
      <c r="AN96" s="220"/>
      <c r="AO96" s="230"/>
      <c r="AP96" s="230"/>
      <c r="AQ96" s="230"/>
      <c r="AR96" s="230"/>
      <c r="AS96" s="231"/>
      <c r="AT96" s="235"/>
      <c r="AU96" s="235"/>
      <c r="AV96" s="235"/>
      <c r="AW96" s="235"/>
      <c r="AX96" s="235"/>
      <c r="AY96" s="235"/>
      <c r="AZ96" s="235"/>
      <c r="BA96" s="235"/>
      <c r="BB96" s="235"/>
      <c r="BC96" s="235"/>
      <c r="BD96" s="235"/>
      <c r="BE96" s="235"/>
      <c r="BF96" s="235"/>
      <c r="BG96" s="220"/>
      <c r="BH96" s="230"/>
      <c r="BI96" s="230"/>
      <c r="BJ96" s="230"/>
      <c r="BK96" s="230"/>
      <c r="BL96" s="231"/>
      <c r="BM96" s="237"/>
      <c r="BN96" s="237"/>
      <c r="BO96" s="237"/>
      <c r="BP96" s="237"/>
      <c r="BQ96" s="237"/>
      <c r="BR96" s="237"/>
      <c r="BS96" s="237"/>
      <c r="BT96" s="235"/>
      <c r="BU96" s="235"/>
      <c r="BV96" s="235"/>
      <c r="BW96" s="235"/>
      <c r="BX96" s="235"/>
      <c r="BY96" s="235"/>
    </row>
    <row r="97" spans="1:67" ht="16.5" customHeight="1">
      <c r="A97" s="304"/>
      <c r="B97" s="304"/>
      <c r="C97" s="304"/>
      <c r="D97" s="304"/>
      <c r="E97" s="304"/>
      <c r="F97" s="304"/>
      <c r="G97" s="304"/>
      <c r="H97" s="304"/>
      <c r="I97" s="304"/>
      <c r="J97" s="304"/>
      <c r="K97" s="304"/>
      <c r="L97" s="304"/>
      <c r="M97" s="304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304"/>
      <c r="Z97" s="304"/>
      <c r="AA97" s="304"/>
      <c r="AB97" s="304"/>
      <c r="AC97" s="304"/>
      <c r="AD97" s="304"/>
      <c r="AE97" s="304"/>
      <c r="AF97" s="304"/>
      <c r="AG97" s="304"/>
      <c r="AH97" s="304"/>
      <c r="AI97" s="304"/>
      <c r="AJ97" s="304"/>
      <c r="AK97" s="304"/>
      <c r="AL97" s="304"/>
      <c r="AM97" s="304"/>
      <c r="AN97" s="304"/>
      <c r="AO97" s="304"/>
      <c r="AP97" s="304"/>
      <c r="AQ97" s="304"/>
      <c r="AR97" s="304"/>
      <c r="AS97" s="304"/>
      <c r="AT97" s="304"/>
      <c r="AU97" s="304"/>
      <c r="AV97" s="304"/>
      <c r="AW97" s="304"/>
      <c r="AX97" s="304"/>
      <c r="AY97" s="304"/>
      <c r="AZ97" s="304"/>
      <c r="BA97" s="304"/>
      <c r="BB97" s="304"/>
      <c r="BC97" s="304"/>
      <c r="BD97" s="304"/>
      <c r="BE97" s="304"/>
      <c r="BF97" s="304"/>
      <c r="BG97" s="304"/>
      <c r="BH97" s="304"/>
      <c r="BI97" s="304"/>
      <c r="BJ97" s="304"/>
      <c r="BK97" s="304"/>
      <c r="BL97" s="304"/>
      <c r="BM97" s="304"/>
      <c r="BN97" s="304"/>
      <c r="BO97" s="304"/>
    </row>
  </sheetData>
  <sheetProtection selectLockedCells="1" selectUnlockedCells="1"/>
  <mergeCells count="906">
    <mergeCell ref="A97:BO97"/>
    <mergeCell ref="BA95:BF95"/>
    <mergeCell ref="BG95:BL95"/>
    <mergeCell ref="BM95:BS95"/>
    <mergeCell ref="BT95:BY95"/>
    <mergeCell ref="A96:Q96"/>
    <mergeCell ref="U96:Z96"/>
    <mergeCell ref="AA96:AG96"/>
    <mergeCell ref="AH96:AM96"/>
    <mergeCell ref="AN96:AS96"/>
    <mergeCell ref="AT96:AZ96"/>
    <mergeCell ref="BT94:BY94"/>
    <mergeCell ref="A95:Q95"/>
    <mergeCell ref="U95:Z95"/>
    <mergeCell ref="AA95:AG95"/>
    <mergeCell ref="AH95:AM95"/>
    <mergeCell ref="AN95:AS95"/>
    <mergeCell ref="AT95:AZ95"/>
    <mergeCell ref="BA96:BF96"/>
    <mergeCell ref="BG96:BL96"/>
    <mergeCell ref="BM96:BS96"/>
    <mergeCell ref="BT96:BY96"/>
    <mergeCell ref="A94:Q94"/>
    <mergeCell ref="U94:Z94"/>
    <mergeCell ref="AA94:AG94"/>
    <mergeCell ref="AH94:AM94"/>
    <mergeCell ref="AN94:AS94"/>
    <mergeCell ref="AT94:AZ94"/>
    <mergeCell ref="BA94:BF94"/>
    <mergeCell ref="BG94:BL94"/>
    <mergeCell ref="BM94:BS94"/>
    <mergeCell ref="BT92:BY92"/>
    <mergeCell ref="A93:Q93"/>
    <mergeCell ref="U93:Z93"/>
    <mergeCell ref="AA93:AG93"/>
    <mergeCell ref="AH93:AM93"/>
    <mergeCell ref="AN93:AS93"/>
    <mergeCell ref="AT93:AZ93"/>
    <mergeCell ref="BA93:BF93"/>
    <mergeCell ref="BG93:BL93"/>
    <mergeCell ref="BM93:BS93"/>
    <mergeCell ref="BT93:BY93"/>
    <mergeCell ref="A92:Q92"/>
    <mergeCell ref="U92:Z92"/>
    <mergeCell ref="AA92:AG92"/>
    <mergeCell ref="AH92:AM92"/>
    <mergeCell ref="AN92:AS92"/>
    <mergeCell ref="AT92:AZ92"/>
    <mergeCell ref="BA92:BF92"/>
    <mergeCell ref="BG92:BL92"/>
    <mergeCell ref="BM92:BS92"/>
    <mergeCell ref="BT90:BY90"/>
    <mergeCell ref="A91:Q91"/>
    <mergeCell ref="U91:Z91"/>
    <mergeCell ref="AA91:AG91"/>
    <mergeCell ref="AH91:AM91"/>
    <mergeCell ref="AN91:AS91"/>
    <mergeCell ref="AT91:AZ91"/>
    <mergeCell ref="BA91:BF91"/>
    <mergeCell ref="BG91:BL91"/>
    <mergeCell ref="BM91:BS91"/>
    <mergeCell ref="BT91:BY91"/>
    <mergeCell ref="A90:Q90"/>
    <mergeCell ref="U90:Z90"/>
    <mergeCell ref="AA90:AG90"/>
    <mergeCell ref="AH90:AM90"/>
    <mergeCell ref="AN90:AS90"/>
    <mergeCell ref="AT90:AZ90"/>
    <mergeCell ref="BA90:BF90"/>
    <mergeCell ref="BG90:BL90"/>
    <mergeCell ref="BM90:BS90"/>
    <mergeCell ref="BT88:BY88"/>
    <mergeCell ref="A89:Q89"/>
    <mergeCell ref="U89:Z89"/>
    <mergeCell ref="AA89:AG89"/>
    <mergeCell ref="AH89:AM89"/>
    <mergeCell ref="AN89:AS89"/>
    <mergeCell ref="AT89:AZ89"/>
    <mergeCell ref="BA89:BF89"/>
    <mergeCell ref="BG89:BL89"/>
    <mergeCell ref="BM89:BS89"/>
    <mergeCell ref="BT89:BY89"/>
    <mergeCell ref="A88:Q88"/>
    <mergeCell ref="U88:Z88"/>
    <mergeCell ref="AA88:AG88"/>
    <mergeCell ref="AH88:AM88"/>
    <mergeCell ref="AN88:AS88"/>
    <mergeCell ref="AT88:AZ88"/>
    <mergeCell ref="BA88:BF88"/>
    <mergeCell ref="BG88:BL88"/>
    <mergeCell ref="BM88:BS88"/>
    <mergeCell ref="BT86:BY86"/>
    <mergeCell ref="A87:Q87"/>
    <mergeCell ref="U87:Z87"/>
    <mergeCell ref="AA87:AG87"/>
    <mergeCell ref="AH87:AM87"/>
    <mergeCell ref="AN87:AS87"/>
    <mergeCell ref="AT87:AZ87"/>
    <mergeCell ref="BA87:BF87"/>
    <mergeCell ref="BG87:BL87"/>
    <mergeCell ref="BM87:BS87"/>
    <mergeCell ref="BT87:BY87"/>
    <mergeCell ref="A86:Q86"/>
    <mergeCell ref="U86:Z86"/>
    <mergeCell ref="AA86:AG86"/>
    <mergeCell ref="AH86:AM86"/>
    <mergeCell ref="AN86:AS86"/>
    <mergeCell ref="AT86:AZ86"/>
    <mergeCell ref="BA86:BF86"/>
    <mergeCell ref="BG86:BL86"/>
    <mergeCell ref="BM86:BS86"/>
    <mergeCell ref="BT84:BY84"/>
    <mergeCell ref="A85:Q85"/>
    <mergeCell ref="U85:Z85"/>
    <mergeCell ref="AA85:AG85"/>
    <mergeCell ref="AH85:AM85"/>
    <mergeCell ref="AN85:AS85"/>
    <mergeCell ref="AT85:AZ85"/>
    <mergeCell ref="BA85:BF85"/>
    <mergeCell ref="BG85:BL85"/>
    <mergeCell ref="BM85:BS85"/>
    <mergeCell ref="BT85:BY85"/>
    <mergeCell ref="A84:Q84"/>
    <mergeCell ref="U84:Z84"/>
    <mergeCell ref="AA84:AG84"/>
    <mergeCell ref="AH84:AM84"/>
    <mergeCell ref="AN84:AS84"/>
    <mergeCell ref="AT84:AZ84"/>
    <mergeCell ref="BA84:BF84"/>
    <mergeCell ref="BG84:BL84"/>
    <mergeCell ref="BM84:BS84"/>
    <mergeCell ref="BT82:BY82"/>
    <mergeCell ref="A83:Q83"/>
    <mergeCell ref="U83:Z83"/>
    <mergeCell ref="AA83:AG83"/>
    <mergeCell ref="AH83:AM83"/>
    <mergeCell ref="AN83:AS83"/>
    <mergeCell ref="AT83:AZ83"/>
    <mergeCell ref="BA83:BF83"/>
    <mergeCell ref="BG83:BL83"/>
    <mergeCell ref="BM83:BS83"/>
    <mergeCell ref="BT83:BY83"/>
    <mergeCell ref="A82:Q82"/>
    <mergeCell ref="U82:Z82"/>
    <mergeCell ref="AA82:AG82"/>
    <mergeCell ref="AH82:AM82"/>
    <mergeCell ref="AN82:AS82"/>
    <mergeCell ref="AT82:AZ82"/>
    <mergeCell ref="BA82:BF82"/>
    <mergeCell ref="BG82:BL82"/>
    <mergeCell ref="BM82:BS82"/>
    <mergeCell ref="BT80:BY80"/>
    <mergeCell ref="A81:Q81"/>
    <mergeCell ref="U81:Z81"/>
    <mergeCell ref="AA81:AG81"/>
    <mergeCell ref="AH81:AM81"/>
    <mergeCell ref="AN81:AS81"/>
    <mergeCell ref="AT81:AZ81"/>
    <mergeCell ref="BA81:BF81"/>
    <mergeCell ref="BG81:BL81"/>
    <mergeCell ref="BM81:BS81"/>
    <mergeCell ref="BT81:BY81"/>
    <mergeCell ref="A80:Q80"/>
    <mergeCell ref="U80:Z80"/>
    <mergeCell ref="AA80:AG80"/>
    <mergeCell ref="AH80:AM80"/>
    <mergeCell ref="AN80:AS80"/>
    <mergeCell ref="AT80:AZ80"/>
    <mergeCell ref="BA80:BF80"/>
    <mergeCell ref="BG80:BL80"/>
    <mergeCell ref="BM80:BS80"/>
    <mergeCell ref="BT78:BY78"/>
    <mergeCell ref="A79:Q79"/>
    <mergeCell ref="U79:Z79"/>
    <mergeCell ref="AA79:AG79"/>
    <mergeCell ref="AH79:AM79"/>
    <mergeCell ref="AN79:AS79"/>
    <mergeCell ref="AT79:AZ79"/>
    <mergeCell ref="BA79:BF79"/>
    <mergeCell ref="BG79:BL79"/>
    <mergeCell ref="BM79:BS79"/>
    <mergeCell ref="BT79:BY79"/>
    <mergeCell ref="A78:Q78"/>
    <mergeCell ref="U78:Z78"/>
    <mergeCell ref="AA78:AG78"/>
    <mergeCell ref="AH78:AM78"/>
    <mergeCell ref="AN78:AS78"/>
    <mergeCell ref="AT78:AZ78"/>
    <mergeCell ref="BA78:BF78"/>
    <mergeCell ref="BG78:BL78"/>
    <mergeCell ref="BM78:BS78"/>
    <mergeCell ref="BT76:BY76"/>
    <mergeCell ref="A77:Q77"/>
    <mergeCell ref="U77:Z77"/>
    <mergeCell ref="AA77:AG77"/>
    <mergeCell ref="AH77:AM77"/>
    <mergeCell ref="AN77:AS77"/>
    <mergeCell ref="AT77:AZ77"/>
    <mergeCell ref="BA77:BF77"/>
    <mergeCell ref="BG77:BL77"/>
    <mergeCell ref="BM77:BS77"/>
    <mergeCell ref="BT77:BY77"/>
    <mergeCell ref="A76:Q76"/>
    <mergeCell ref="U76:Z76"/>
    <mergeCell ref="AA76:AG76"/>
    <mergeCell ref="AH76:AM76"/>
    <mergeCell ref="AN76:AS76"/>
    <mergeCell ref="AT76:AZ76"/>
    <mergeCell ref="BA76:BF76"/>
    <mergeCell ref="BG76:BL76"/>
    <mergeCell ref="BM76:BS76"/>
    <mergeCell ref="BT74:BY74"/>
    <mergeCell ref="A75:Q75"/>
    <mergeCell ref="U75:Z75"/>
    <mergeCell ref="AA75:AG75"/>
    <mergeCell ref="AH75:AM75"/>
    <mergeCell ref="AN75:AS75"/>
    <mergeCell ref="AT75:AZ75"/>
    <mergeCell ref="BA75:BF75"/>
    <mergeCell ref="BG75:BL75"/>
    <mergeCell ref="BM75:BS75"/>
    <mergeCell ref="BT75:BY75"/>
    <mergeCell ref="A74:Q74"/>
    <mergeCell ref="U74:Z74"/>
    <mergeCell ref="AA74:AG74"/>
    <mergeCell ref="AH74:AM74"/>
    <mergeCell ref="AN74:AS74"/>
    <mergeCell ref="AT74:AZ74"/>
    <mergeCell ref="BA74:BF74"/>
    <mergeCell ref="BG74:BL74"/>
    <mergeCell ref="BM74:BS74"/>
    <mergeCell ref="BT72:BY72"/>
    <mergeCell ref="A73:Q73"/>
    <mergeCell ref="U73:Z73"/>
    <mergeCell ref="AA73:AG73"/>
    <mergeCell ref="AH73:AM73"/>
    <mergeCell ref="AN73:AS73"/>
    <mergeCell ref="AT73:AZ73"/>
    <mergeCell ref="BA73:BF73"/>
    <mergeCell ref="BG73:BL73"/>
    <mergeCell ref="BM73:BS73"/>
    <mergeCell ref="BT73:BY73"/>
    <mergeCell ref="A72:Q72"/>
    <mergeCell ref="U72:Z72"/>
    <mergeCell ref="AA72:AG72"/>
    <mergeCell ref="AH72:AM72"/>
    <mergeCell ref="AN72:AS72"/>
    <mergeCell ref="AT72:AZ72"/>
    <mergeCell ref="BA72:BF72"/>
    <mergeCell ref="BG72:BL72"/>
    <mergeCell ref="BM72:BS72"/>
    <mergeCell ref="BT70:BY70"/>
    <mergeCell ref="A71:Q71"/>
    <mergeCell ref="U71:Z71"/>
    <mergeCell ref="AA71:AG71"/>
    <mergeCell ref="AH71:AM71"/>
    <mergeCell ref="AN71:AS71"/>
    <mergeCell ref="AT71:AZ71"/>
    <mergeCell ref="BA71:BF71"/>
    <mergeCell ref="BG71:BL71"/>
    <mergeCell ref="BM71:BS71"/>
    <mergeCell ref="BT71:BY71"/>
    <mergeCell ref="A70:Q70"/>
    <mergeCell ref="U70:Z70"/>
    <mergeCell ref="AA70:AG70"/>
    <mergeCell ref="AH70:AM70"/>
    <mergeCell ref="AN70:AS70"/>
    <mergeCell ref="AT70:AZ70"/>
    <mergeCell ref="BA70:BF70"/>
    <mergeCell ref="BG70:BL70"/>
    <mergeCell ref="BM70:BS70"/>
    <mergeCell ref="BT68:BY68"/>
    <mergeCell ref="A69:Q69"/>
    <mergeCell ref="U69:Z69"/>
    <mergeCell ref="AA69:AG69"/>
    <mergeCell ref="AH69:AM69"/>
    <mergeCell ref="AN69:AS69"/>
    <mergeCell ref="AT69:AZ69"/>
    <mergeCell ref="BA69:BF69"/>
    <mergeCell ref="BG69:BL69"/>
    <mergeCell ref="BM69:BS69"/>
    <mergeCell ref="BT69:BY69"/>
    <mergeCell ref="A68:Q68"/>
    <mergeCell ref="U68:Z68"/>
    <mergeCell ref="AA68:AG68"/>
    <mergeCell ref="AH68:AM68"/>
    <mergeCell ref="AN68:AS68"/>
    <mergeCell ref="AT68:AZ68"/>
    <mergeCell ref="BA68:BF68"/>
    <mergeCell ref="BG68:BL68"/>
    <mergeCell ref="BM68:BS68"/>
    <mergeCell ref="BT66:BY66"/>
    <mergeCell ref="A67:Q67"/>
    <mergeCell ref="U67:Z67"/>
    <mergeCell ref="AA67:AG67"/>
    <mergeCell ref="AH67:AM67"/>
    <mergeCell ref="AN67:AS67"/>
    <mergeCell ref="AT67:AZ67"/>
    <mergeCell ref="BA67:BF67"/>
    <mergeCell ref="BG67:BL67"/>
    <mergeCell ref="BM67:BS67"/>
    <mergeCell ref="BT67:BY67"/>
    <mergeCell ref="A66:Q66"/>
    <mergeCell ref="U66:Z66"/>
    <mergeCell ref="AA66:AG66"/>
    <mergeCell ref="AH66:AM66"/>
    <mergeCell ref="AN66:AS66"/>
    <mergeCell ref="AT66:AZ66"/>
    <mergeCell ref="BA66:BF66"/>
    <mergeCell ref="BG66:BL66"/>
    <mergeCell ref="BM66:BS66"/>
    <mergeCell ref="BT64:BY64"/>
    <mergeCell ref="A65:Q65"/>
    <mergeCell ref="U65:Z65"/>
    <mergeCell ref="AA65:AG65"/>
    <mergeCell ref="AH65:AM65"/>
    <mergeCell ref="AN65:AS65"/>
    <mergeCell ref="AT65:AZ65"/>
    <mergeCell ref="BA65:BF65"/>
    <mergeCell ref="BG65:BL65"/>
    <mergeCell ref="BM65:BS65"/>
    <mergeCell ref="BT65:BY65"/>
    <mergeCell ref="A64:Q64"/>
    <mergeCell ref="U64:Z64"/>
    <mergeCell ref="AA64:AG64"/>
    <mergeCell ref="AH64:AM64"/>
    <mergeCell ref="AN64:AS64"/>
    <mergeCell ref="AT64:AZ64"/>
    <mergeCell ref="BA64:BF64"/>
    <mergeCell ref="BG64:BL64"/>
    <mergeCell ref="BM64:BS64"/>
    <mergeCell ref="BM60:BS60"/>
    <mergeCell ref="BA62:BF62"/>
    <mergeCell ref="BG62:BL62"/>
    <mergeCell ref="BM62:BS62"/>
    <mergeCell ref="BT62:BY62"/>
    <mergeCell ref="A63:Q63"/>
    <mergeCell ref="U63:Z63"/>
    <mergeCell ref="AA63:AG63"/>
    <mergeCell ref="AH63:AM63"/>
    <mergeCell ref="AN63:AS63"/>
    <mergeCell ref="AT63:AZ63"/>
    <mergeCell ref="A62:Q62"/>
    <mergeCell ref="U62:Z62"/>
    <mergeCell ref="AA62:AG62"/>
    <mergeCell ref="AH62:AM62"/>
    <mergeCell ref="AN62:AS62"/>
    <mergeCell ref="AT62:AZ62"/>
    <mergeCell ref="BA63:BF63"/>
    <mergeCell ref="BG63:BL63"/>
    <mergeCell ref="BM63:BS63"/>
    <mergeCell ref="BT63:BY63"/>
    <mergeCell ref="BT58:BY58"/>
    <mergeCell ref="A59:Q59"/>
    <mergeCell ref="U59:Z59"/>
    <mergeCell ref="AA59:AG59"/>
    <mergeCell ref="AH59:AM59"/>
    <mergeCell ref="AN59:AS59"/>
    <mergeCell ref="AT59:AZ59"/>
    <mergeCell ref="BT60:BW60"/>
    <mergeCell ref="A61:Q61"/>
    <mergeCell ref="U61:Z61"/>
    <mergeCell ref="AA61:AG61"/>
    <mergeCell ref="AH61:AM61"/>
    <mergeCell ref="AT61:AZ61"/>
    <mergeCell ref="BA61:BF61"/>
    <mergeCell ref="BM61:BS61"/>
    <mergeCell ref="BA59:BF59"/>
    <mergeCell ref="BG59:BL59"/>
    <mergeCell ref="BM59:BS59"/>
    <mergeCell ref="A60:Q60"/>
    <mergeCell ref="U60:Z60"/>
    <mergeCell ref="AA60:AG60"/>
    <mergeCell ref="AH60:AM60"/>
    <mergeCell ref="AT60:AZ60"/>
    <mergeCell ref="BA60:BF60"/>
    <mergeCell ref="A58:Q58"/>
    <mergeCell ref="U58:Z58"/>
    <mergeCell ref="AA58:AG58"/>
    <mergeCell ref="AH58:AM58"/>
    <mergeCell ref="AN58:AS58"/>
    <mergeCell ref="AT58:AZ58"/>
    <mergeCell ref="BA58:BF58"/>
    <mergeCell ref="BG58:BL58"/>
    <mergeCell ref="BM58:BS58"/>
    <mergeCell ref="BT56:BY56"/>
    <mergeCell ref="A57:Q57"/>
    <mergeCell ref="U57:Z57"/>
    <mergeCell ref="AA57:AG57"/>
    <mergeCell ref="AH57:AM57"/>
    <mergeCell ref="AN57:AS57"/>
    <mergeCell ref="AT57:AZ57"/>
    <mergeCell ref="BA57:BF57"/>
    <mergeCell ref="BG57:BL57"/>
    <mergeCell ref="BM57:BS57"/>
    <mergeCell ref="BT57:BY57"/>
    <mergeCell ref="A56:Q56"/>
    <mergeCell ref="U56:Z56"/>
    <mergeCell ref="AA56:AG56"/>
    <mergeCell ref="AH56:AM56"/>
    <mergeCell ref="AN56:AS56"/>
    <mergeCell ref="AT56:AZ56"/>
    <mergeCell ref="BA56:BF56"/>
    <mergeCell ref="BG56:BL56"/>
    <mergeCell ref="BM56:BS56"/>
    <mergeCell ref="BT54:BY54"/>
    <mergeCell ref="A55:Q55"/>
    <mergeCell ref="U55:Z55"/>
    <mergeCell ref="AA55:AG55"/>
    <mergeCell ref="AH55:AM55"/>
    <mergeCell ref="AN55:AS55"/>
    <mergeCell ref="AT55:AZ55"/>
    <mergeCell ref="BA55:BF55"/>
    <mergeCell ref="BG55:BL55"/>
    <mergeCell ref="BM55:BS55"/>
    <mergeCell ref="BT55:BY55"/>
    <mergeCell ref="A54:Q54"/>
    <mergeCell ref="U54:Z54"/>
    <mergeCell ref="AA54:AG54"/>
    <mergeCell ref="AH54:AM54"/>
    <mergeCell ref="AN54:AS54"/>
    <mergeCell ref="AT54:AZ54"/>
    <mergeCell ref="BA54:BF54"/>
    <mergeCell ref="BG54:BL54"/>
    <mergeCell ref="BM54:BS54"/>
    <mergeCell ref="BA52:BF52"/>
    <mergeCell ref="BG52:BL52"/>
    <mergeCell ref="BM52:BS52"/>
    <mergeCell ref="BT52:BY52"/>
    <mergeCell ref="A53:Q53"/>
    <mergeCell ref="U53:Z53"/>
    <mergeCell ref="AA53:AG53"/>
    <mergeCell ref="AH53:AM53"/>
    <mergeCell ref="AN53:AS53"/>
    <mergeCell ref="AT53:AZ53"/>
    <mergeCell ref="A52:Q52"/>
    <mergeCell ref="U52:Z52"/>
    <mergeCell ref="AA52:AG52"/>
    <mergeCell ref="AH52:AM52"/>
    <mergeCell ref="AN52:AS52"/>
    <mergeCell ref="AT52:AZ52"/>
    <mergeCell ref="BA53:BF53"/>
    <mergeCell ref="BG53:BL53"/>
    <mergeCell ref="BM53:BS53"/>
    <mergeCell ref="BT53:BY53"/>
    <mergeCell ref="BT50:BY50"/>
    <mergeCell ref="A51:Q51"/>
    <mergeCell ref="U51:Z51"/>
    <mergeCell ref="AA51:AG51"/>
    <mergeCell ref="BA49:BF49"/>
    <mergeCell ref="BG49:BL49"/>
    <mergeCell ref="BM49:BS49"/>
    <mergeCell ref="BT49:BY49"/>
    <mergeCell ref="A50:Q50"/>
    <mergeCell ref="U50:Z50"/>
    <mergeCell ref="AA50:AG50"/>
    <mergeCell ref="AH50:AM50"/>
    <mergeCell ref="AN50:AS50"/>
    <mergeCell ref="AT50:AZ50"/>
    <mergeCell ref="A49:Q49"/>
    <mergeCell ref="U49:Z49"/>
    <mergeCell ref="AA49:AG49"/>
    <mergeCell ref="AH49:AM49"/>
    <mergeCell ref="AN49:AS49"/>
    <mergeCell ref="AT49:AZ49"/>
    <mergeCell ref="BA50:BF50"/>
    <mergeCell ref="BG50:BL50"/>
    <mergeCell ref="BM50:BS50"/>
    <mergeCell ref="BT47:BY47"/>
    <mergeCell ref="A48:Q48"/>
    <mergeCell ref="U48:Z48"/>
    <mergeCell ref="AA48:AG48"/>
    <mergeCell ref="AH48:AM48"/>
    <mergeCell ref="AN48:AS48"/>
    <mergeCell ref="AT48:AZ48"/>
    <mergeCell ref="BA48:BF48"/>
    <mergeCell ref="BG48:BL48"/>
    <mergeCell ref="BM48:BS48"/>
    <mergeCell ref="BT48:BY48"/>
    <mergeCell ref="A47:Q47"/>
    <mergeCell ref="U47:Z47"/>
    <mergeCell ref="AA47:AG47"/>
    <mergeCell ref="AH47:AM47"/>
    <mergeCell ref="AN47:AS47"/>
    <mergeCell ref="AT47:AZ47"/>
    <mergeCell ref="BA47:BF47"/>
    <mergeCell ref="BG47:BL47"/>
    <mergeCell ref="BM47:BS47"/>
    <mergeCell ref="BT45:BY45"/>
    <mergeCell ref="A46:Q46"/>
    <mergeCell ref="U46:Z46"/>
    <mergeCell ref="AA46:AG46"/>
    <mergeCell ref="AH46:AM46"/>
    <mergeCell ref="AN46:AS46"/>
    <mergeCell ref="AT46:AZ46"/>
    <mergeCell ref="BA46:BF46"/>
    <mergeCell ref="BG46:BL46"/>
    <mergeCell ref="BM46:BS46"/>
    <mergeCell ref="BT46:BY46"/>
    <mergeCell ref="A45:Q45"/>
    <mergeCell ref="U45:Z45"/>
    <mergeCell ref="AA45:AG45"/>
    <mergeCell ref="AH45:AM45"/>
    <mergeCell ref="AN45:AS45"/>
    <mergeCell ref="AT45:AZ45"/>
    <mergeCell ref="BA45:BF45"/>
    <mergeCell ref="BG45:BL45"/>
    <mergeCell ref="BM45:BS45"/>
    <mergeCell ref="BT43:BY43"/>
    <mergeCell ref="A44:Q44"/>
    <mergeCell ref="U44:Z44"/>
    <mergeCell ref="AA44:AG44"/>
    <mergeCell ref="AH44:AM44"/>
    <mergeCell ref="AN44:AS44"/>
    <mergeCell ref="AT44:AZ44"/>
    <mergeCell ref="BA44:BF44"/>
    <mergeCell ref="BG44:BL44"/>
    <mergeCell ref="BM44:BS44"/>
    <mergeCell ref="BT44:BY44"/>
    <mergeCell ref="A43:Q43"/>
    <mergeCell ref="U43:Z43"/>
    <mergeCell ref="AA43:AG43"/>
    <mergeCell ref="AH43:AM43"/>
    <mergeCell ref="AN43:AS43"/>
    <mergeCell ref="AT43:AZ43"/>
    <mergeCell ref="BA43:BF43"/>
    <mergeCell ref="BG43:BL43"/>
    <mergeCell ref="BM43:BS43"/>
    <mergeCell ref="BT41:BY41"/>
    <mergeCell ref="A42:Q42"/>
    <mergeCell ref="U42:Z42"/>
    <mergeCell ref="AA42:AG42"/>
    <mergeCell ref="AH42:AM42"/>
    <mergeCell ref="AN42:AS42"/>
    <mergeCell ref="AT42:AZ42"/>
    <mergeCell ref="BA42:BF42"/>
    <mergeCell ref="BG42:BL42"/>
    <mergeCell ref="BM42:BS42"/>
    <mergeCell ref="BT42:BY42"/>
    <mergeCell ref="A41:Q41"/>
    <mergeCell ref="U41:Z41"/>
    <mergeCell ref="AA41:AG41"/>
    <mergeCell ref="AH41:AM41"/>
    <mergeCell ref="AN41:AS41"/>
    <mergeCell ref="AT41:AZ41"/>
    <mergeCell ref="BA41:BF41"/>
    <mergeCell ref="BG41:BL41"/>
    <mergeCell ref="BM41:BS41"/>
    <mergeCell ref="BT39:BY39"/>
    <mergeCell ref="A40:Q40"/>
    <mergeCell ref="U40:Z40"/>
    <mergeCell ref="AA40:AG40"/>
    <mergeCell ref="AH40:AM40"/>
    <mergeCell ref="AN40:AS40"/>
    <mergeCell ref="AT40:AZ40"/>
    <mergeCell ref="BA40:BF40"/>
    <mergeCell ref="BG40:BL40"/>
    <mergeCell ref="BM40:BS40"/>
    <mergeCell ref="BT40:BY40"/>
    <mergeCell ref="A39:Q39"/>
    <mergeCell ref="U39:Z39"/>
    <mergeCell ref="AA39:AG39"/>
    <mergeCell ref="AH39:AM39"/>
    <mergeCell ref="AN39:AS39"/>
    <mergeCell ref="AT39:AZ39"/>
    <mergeCell ref="BA39:BF39"/>
    <mergeCell ref="BG39:BL39"/>
    <mergeCell ref="BM39:BS39"/>
    <mergeCell ref="BT37:BY37"/>
    <mergeCell ref="A38:Q38"/>
    <mergeCell ref="U38:Z38"/>
    <mergeCell ref="AA38:AG38"/>
    <mergeCell ref="AH38:AM38"/>
    <mergeCell ref="AN38:AS38"/>
    <mergeCell ref="AT38:AZ38"/>
    <mergeCell ref="BA38:BF38"/>
    <mergeCell ref="BG38:BL38"/>
    <mergeCell ref="BM38:BS38"/>
    <mergeCell ref="BT38:BY38"/>
    <mergeCell ref="A37:Q37"/>
    <mergeCell ref="U37:Z37"/>
    <mergeCell ref="AA37:AG37"/>
    <mergeCell ref="AH37:AM37"/>
    <mergeCell ref="AN37:AS37"/>
    <mergeCell ref="AT37:AZ37"/>
    <mergeCell ref="BA37:BF37"/>
    <mergeCell ref="BG37:BL37"/>
    <mergeCell ref="BM37:BS37"/>
    <mergeCell ref="BT35:BY35"/>
    <mergeCell ref="A36:Q36"/>
    <mergeCell ref="U36:Z36"/>
    <mergeCell ref="AA36:AG36"/>
    <mergeCell ref="AH36:AM36"/>
    <mergeCell ref="AN36:AS36"/>
    <mergeCell ref="AT36:AZ36"/>
    <mergeCell ref="BA36:BF36"/>
    <mergeCell ref="BG36:BL36"/>
    <mergeCell ref="BM36:BS36"/>
    <mergeCell ref="BT36:BY36"/>
    <mergeCell ref="A35:Q35"/>
    <mergeCell ref="U35:Z35"/>
    <mergeCell ref="AA35:AG35"/>
    <mergeCell ref="AH35:AM35"/>
    <mergeCell ref="AN35:AS35"/>
    <mergeCell ref="AT35:AZ35"/>
    <mergeCell ref="BA35:BF35"/>
    <mergeCell ref="BG35:BL35"/>
    <mergeCell ref="BM35:BS35"/>
    <mergeCell ref="BT33:BY33"/>
    <mergeCell ref="A34:Q34"/>
    <mergeCell ref="U34:Z34"/>
    <mergeCell ref="AA34:AG34"/>
    <mergeCell ref="AH34:AM34"/>
    <mergeCell ref="AN34:AS34"/>
    <mergeCell ref="AT34:AZ34"/>
    <mergeCell ref="BA34:BF34"/>
    <mergeCell ref="BG34:BL34"/>
    <mergeCell ref="BM34:BS34"/>
    <mergeCell ref="BT34:BY34"/>
    <mergeCell ref="A33:Q33"/>
    <mergeCell ref="U33:Z33"/>
    <mergeCell ref="AA33:AG33"/>
    <mergeCell ref="AH33:AM33"/>
    <mergeCell ref="AN33:AS33"/>
    <mergeCell ref="AT33:AZ33"/>
    <mergeCell ref="BA33:BF33"/>
    <mergeCell ref="BG33:BL33"/>
    <mergeCell ref="BM33:BS33"/>
    <mergeCell ref="BT31:BY31"/>
    <mergeCell ref="A32:Q32"/>
    <mergeCell ref="U32:Z32"/>
    <mergeCell ref="AA32:AG32"/>
    <mergeCell ref="AH32:AM32"/>
    <mergeCell ref="AN32:AS32"/>
    <mergeCell ref="AT32:AZ32"/>
    <mergeCell ref="BA32:BF32"/>
    <mergeCell ref="BG32:BL32"/>
    <mergeCell ref="BM32:BS32"/>
    <mergeCell ref="BT32:BY32"/>
    <mergeCell ref="A31:Q31"/>
    <mergeCell ref="U31:Z31"/>
    <mergeCell ref="AA31:AG31"/>
    <mergeCell ref="AH31:AM31"/>
    <mergeCell ref="AN31:AS31"/>
    <mergeCell ref="AT31:AZ31"/>
    <mergeCell ref="BA31:BF31"/>
    <mergeCell ref="BG31:BL31"/>
    <mergeCell ref="BM31:BS31"/>
    <mergeCell ref="BT29:BY29"/>
    <mergeCell ref="A30:Q30"/>
    <mergeCell ref="U30:Z30"/>
    <mergeCell ref="AA30:AG30"/>
    <mergeCell ref="AH30:AM30"/>
    <mergeCell ref="AN30:AS30"/>
    <mergeCell ref="AT30:AZ30"/>
    <mergeCell ref="BA30:BF30"/>
    <mergeCell ref="BG30:BL30"/>
    <mergeCell ref="BM30:BS30"/>
    <mergeCell ref="BT30:BY30"/>
    <mergeCell ref="A29:Q29"/>
    <mergeCell ref="U29:Z29"/>
    <mergeCell ref="AA29:AG29"/>
    <mergeCell ref="AH29:AM29"/>
    <mergeCell ref="AN29:AS29"/>
    <mergeCell ref="AT29:AZ29"/>
    <mergeCell ref="BA29:BF29"/>
    <mergeCell ref="BG29:BL29"/>
    <mergeCell ref="BM29:BS29"/>
    <mergeCell ref="BT27:BY27"/>
    <mergeCell ref="A28:Q28"/>
    <mergeCell ref="U28:Z28"/>
    <mergeCell ref="AA28:AG28"/>
    <mergeCell ref="AH28:AM28"/>
    <mergeCell ref="AN28:AS28"/>
    <mergeCell ref="AT28:AZ28"/>
    <mergeCell ref="BA28:BF28"/>
    <mergeCell ref="BG28:BL28"/>
    <mergeCell ref="BM28:BS28"/>
    <mergeCell ref="BT28:BY28"/>
    <mergeCell ref="A27:Q27"/>
    <mergeCell ref="U27:Z27"/>
    <mergeCell ref="AA27:AG27"/>
    <mergeCell ref="AH27:AM27"/>
    <mergeCell ref="AN27:AS27"/>
    <mergeCell ref="AT27:AZ27"/>
    <mergeCell ref="BA27:BF27"/>
    <mergeCell ref="BG27:BL27"/>
    <mergeCell ref="BM27:BS27"/>
    <mergeCell ref="BT25:BY25"/>
    <mergeCell ref="A26:Q26"/>
    <mergeCell ref="U26:Z26"/>
    <mergeCell ref="AA26:AG26"/>
    <mergeCell ref="AH26:AM26"/>
    <mergeCell ref="AN26:AS26"/>
    <mergeCell ref="AT26:AZ26"/>
    <mergeCell ref="BA26:BF26"/>
    <mergeCell ref="BG26:BL26"/>
    <mergeCell ref="BM26:BS26"/>
    <mergeCell ref="BT26:BY26"/>
    <mergeCell ref="A25:Q25"/>
    <mergeCell ref="U25:Z25"/>
    <mergeCell ref="AA25:AG25"/>
    <mergeCell ref="AH25:AM25"/>
    <mergeCell ref="AN25:AS25"/>
    <mergeCell ref="AT25:AZ25"/>
    <mergeCell ref="BA25:BF25"/>
    <mergeCell ref="BG25:BL25"/>
    <mergeCell ref="BM25:BS25"/>
    <mergeCell ref="BT23:BY23"/>
    <mergeCell ref="A24:Q24"/>
    <mergeCell ref="U24:Z24"/>
    <mergeCell ref="AA24:AG24"/>
    <mergeCell ref="AH24:AM24"/>
    <mergeCell ref="AN24:AS24"/>
    <mergeCell ref="AT24:AZ24"/>
    <mergeCell ref="BA24:BF24"/>
    <mergeCell ref="BG24:BL24"/>
    <mergeCell ref="BM24:BS24"/>
    <mergeCell ref="BT24:BY24"/>
    <mergeCell ref="A23:Q23"/>
    <mergeCell ref="U23:Z23"/>
    <mergeCell ref="AA23:AG23"/>
    <mergeCell ref="AH23:AM23"/>
    <mergeCell ref="AN23:AS23"/>
    <mergeCell ref="AT23:AZ23"/>
    <mergeCell ref="BA23:BF23"/>
    <mergeCell ref="BG23:BL23"/>
    <mergeCell ref="BM23:BS23"/>
    <mergeCell ref="BT21:BY21"/>
    <mergeCell ref="A22:Q22"/>
    <mergeCell ref="U22:Z22"/>
    <mergeCell ref="AA22:AG22"/>
    <mergeCell ref="AH22:AM22"/>
    <mergeCell ref="AN22:AS22"/>
    <mergeCell ref="AT22:AZ22"/>
    <mergeCell ref="BA22:BF22"/>
    <mergeCell ref="BG22:BL22"/>
    <mergeCell ref="BM22:BS22"/>
    <mergeCell ref="BT22:BY22"/>
    <mergeCell ref="A21:Q21"/>
    <mergeCell ref="U21:Z21"/>
    <mergeCell ref="AA21:AG21"/>
    <mergeCell ref="AH21:AM21"/>
    <mergeCell ref="AN21:AS21"/>
    <mergeCell ref="AT21:AZ21"/>
    <mergeCell ref="BA21:BF21"/>
    <mergeCell ref="BG21:BL21"/>
    <mergeCell ref="BM21:BS21"/>
    <mergeCell ref="BT19:BY19"/>
    <mergeCell ref="A20:Q20"/>
    <mergeCell ref="U20:Z20"/>
    <mergeCell ref="AA20:AG20"/>
    <mergeCell ref="AH20:AM20"/>
    <mergeCell ref="AN20:AS20"/>
    <mergeCell ref="AT20:AZ20"/>
    <mergeCell ref="BA20:BF20"/>
    <mergeCell ref="BG20:BL20"/>
    <mergeCell ref="BM20:BS20"/>
    <mergeCell ref="BT20:BY20"/>
    <mergeCell ref="A19:Q19"/>
    <mergeCell ref="U19:Z19"/>
    <mergeCell ref="AA19:AG19"/>
    <mergeCell ref="AH19:AM19"/>
    <mergeCell ref="AN19:AS19"/>
    <mergeCell ref="AT19:AZ19"/>
    <mergeCell ref="BA19:BF19"/>
    <mergeCell ref="BG19:BL19"/>
    <mergeCell ref="BM19:BS19"/>
    <mergeCell ref="BT17:BY17"/>
    <mergeCell ref="A18:Q18"/>
    <mergeCell ref="U18:Z18"/>
    <mergeCell ref="AA18:AG18"/>
    <mergeCell ref="AH18:AM18"/>
    <mergeCell ref="AN18:AS18"/>
    <mergeCell ref="AT18:AZ18"/>
    <mergeCell ref="BA18:BF18"/>
    <mergeCell ref="BG18:BL18"/>
    <mergeCell ref="BM18:BS18"/>
    <mergeCell ref="BT18:BY18"/>
    <mergeCell ref="A17:Q17"/>
    <mergeCell ref="U17:Z17"/>
    <mergeCell ref="AA17:AG17"/>
    <mergeCell ref="AH17:AM17"/>
    <mergeCell ref="AN17:AS17"/>
    <mergeCell ref="AT17:AZ17"/>
    <mergeCell ref="BA17:BF17"/>
    <mergeCell ref="BG17:BL17"/>
    <mergeCell ref="BM17:BS17"/>
    <mergeCell ref="BT15:BY15"/>
    <mergeCell ref="A16:Q16"/>
    <mergeCell ref="U16:Z16"/>
    <mergeCell ref="AA16:AG16"/>
    <mergeCell ref="AH16:AM16"/>
    <mergeCell ref="AN16:AS16"/>
    <mergeCell ref="AT16:AZ16"/>
    <mergeCell ref="BA16:BF16"/>
    <mergeCell ref="BG16:BL16"/>
    <mergeCell ref="BM16:BS16"/>
    <mergeCell ref="BT16:BY16"/>
    <mergeCell ref="A15:Q15"/>
    <mergeCell ref="U15:Z15"/>
    <mergeCell ref="AA15:AG15"/>
    <mergeCell ref="AH15:AM15"/>
    <mergeCell ref="AN15:AS15"/>
    <mergeCell ref="AT15:AZ15"/>
    <mergeCell ref="BA15:BF15"/>
    <mergeCell ref="BG15:BL15"/>
    <mergeCell ref="BM15:BS15"/>
    <mergeCell ref="BT13:BY13"/>
    <mergeCell ref="A14:Q14"/>
    <mergeCell ref="U14:Z14"/>
    <mergeCell ref="AA14:AG14"/>
    <mergeCell ref="AH14:AM14"/>
    <mergeCell ref="AN14:AS14"/>
    <mergeCell ref="AT14:AZ14"/>
    <mergeCell ref="BA14:BF14"/>
    <mergeCell ref="BG14:BL14"/>
    <mergeCell ref="BM14:BS14"/>
    <mergeCell ref="BT14:BY14"/>
    <mergeCell ref="A13:Q13"/>
    <mergeCell ref="U13:Z13"/>
    <mergeCell ref="AA13:AG13"/>
    <mergeCell ref="AH13:AM13"/>
    <mergeCell ref="AN13:AS13"/>
    <mergeCell ref="AT13:AZ13"/>
    <mergeCell ref="BA13:BF13"/>
    <mergeCell ref="BG13:BL13"/>
    <mergeCell ref="BM13:BS13"/>
    <mergeCell ref="BT11:BY11"/>
    <mergeCell ref="A12:Q12"/>
    <mergeCell ref="U12:Z12"/>
    <mergeCell ref="AA12:AG12"/>
    <mergeCell ref="AH12:AM12"/>
    <mergeCell ref="AN12:AS12"/>
    <mergeCell ref="AT12:AZ12"/>
    <mergeCell ref="BA12:BF12"/>
    <mergeCell ref="BG12:BL12"/>
    <mergeCell ref="BM12:BS12"/>
    <mergeCell ref="BT12:BY12"/>
    <mergeCell ref="A11:Q11"/>
    <mergeCell ref="U11:Z11"/>
    <mergeCell ref="AA11:AG11"/>
    <mergeCell ref="AH11:AM11"/>
    <mergeCell ref="AN11:AS11"/>
    <mergeCell ref="AT11:AZ11"/>
    <mergeCell ref="BA11:BF11"/>
    <mergeCell ref="BG11:BL11"/>
    <mergeCell ref="BM11:BS11"/>
    <mergeCell ref="BT9:BY9"/>
    <mergeCell ref="A10:Q10"/>
    <mergeCell ref="U10:Z10"/>
    <mergeCell ref="AA10:AG10"/>
    <mergeCell ref="AH10:AM10"/>
    <mergeCell ref="AN10:AS10"/>
    <mergeCell ref="AT10:AZ10"/>
    <mergeCell ref="BA10:BF10"/>
    <mergeCell ref="BG10:BL10"/>
    <mergeCell ref="BM10:BS10"/>
    <mergeCell ref="BT10:BY10"/>
    <mergeCell ref="A9:Q9"/>
    <mergeCell ref="U9:Z9"/>
    <mergeCell ref="AA9:AG9"/>
    <mergeCell ref="AH9:AM9"/>
    <mergeCell ref="AN9:AS9"/>
    <mergeCell ref="AT9:AZ9"/>
    <mergeCell ref="BA9:BF9"/>
    <mergeCell ref="BG9:BL9"/>
    <mergeCell ref="BM9:BS9"/>
    <mergeCell ref="BA7:BF7"/>
    <mergeCell ref="BG7:BL7"/>
    <mergeCell ref="BM7:BS7"/>
    <mergeCell ref="BT7:BY7"/>
    <mergeCell ref="A8:Q8"/>
    <mergeCell ref="U8:Z8"/>
    <mergeCell ref="AA8:AG8"/>
    <mergeCell ref="AH8:AM8"/>
    <mergeCell ref="AN8:AS8"/>
    <mergeCell ref="AT8:AZ8"/>
    <mergeCell ref="A7:Q7"/>
    <mergeCell ref="U7:Z7"/>
    <mergeCell ref="AA7:AG7"/>
    <mergeCell ref="AH7:AM7"/>
    <mergeCell ref="AN7:AS7"/>
    <mergeCell ref="AT7:AZ7"/>
    <mergeCell ref="BA8:BF8"/>
    <mergeCell ref="BG8:BL8"/>
    <mergeCell ref="BM8:BS8"/>
    <mergeCell ref="BT8:BY8"/>
    <mergeCell ref="AH5:AM6"/>
    <mergeCell ref="AN5:AS6"/>
    <mergeCell ref="AT5:BY5"/>
    <mergeCell ref="AT6:AZ6"/>
    <mergeCell ref="BA6:BF6"/>
    <mergeCell ref="BG6:BL6"/>
    <mergeCell ref="BM6:BS6"/>
    <mergeCell ref="BT6:BY6"/>
    <mergeCell ref="A1:BY1"/>
    <mergeCell ref="A2:BO2"/>
    <mergeCell ref="A3:Q6"/>
    <mergeCell ref="R3:R6"/>
    <mergeCell ref="S3:S6"/>
    <mergeCell ref="T3:T6"/>
    <mergeCell ref="U3:BY3"/>
    <mergeCell ref="U4:Z6"/>
    <mergeCell ref="AA4:BY4"/>
    <mergeCell ref="AA5:AG6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62" orientation="portrait" r:id="rId1"/>
  <headerFooter alignWithMargins="0"/>
  <rowBreaks count="1" manualBreakCount="1">
    <brk id="46" max="7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view="pageBreakPreview" topLeftCell="A25" zoomScale="75" zoomScaleNormal="100" zoomScaleSheetLayoutView="75" workbookViewId="0">
      <selection activeCell="F19" sqref="F19:F20"/>
    </sheetView>
  </sheetViews>
  <sheetFormatPr defaultRowHeight="15"/>
  <cols>
    <col min="1" max="1" width="11.140625" customWidth="1"/>
    <col min="2" max="2" width="62.85546875" customWidth="1"/>
    <col min="3" max="3" width="14.28515625" customWidth="1"/>
    <col min="4" max="5" width="9.42578125" customWidth="1"/>
    <col min="6" max="6" width="16.7109375" customWidth="1"/>
    <col min="7" max="7" width="15.5703125" customWidth="1"/>
    <col min="8" max="8" width="14.28515625" customWidth="1"/>
  </cols>
  <sheetData>
    <row r="1" spans="1:11" ht="18.75">
      <c r="A1" s="318" t="s">
        <v>2</v>
      </c>
      <c r="B1" s="318"/>
      <c r="C1" s="318"/>
      <c r="D1" s="318"/>
      <c r="E1" s="318"/>
      <c r="F1" s="318"/>
      <c r="G1" s="318"/>
      <c r="H1" s="318"/>
      <c r="I1" s="39"/>
    </row>
    <row r="2" spans="1:11" ht="18.75">
      <c r="A2" s="318" t="s">
        <v>3</v>
      </c>
      <c r="B2" s="318"/>
      <c r="C2" s="318"/>
      <c r="D2" s="318"/>
      <c r="E2" s="318"/>
      <c r="F2" s="318"/>
      <c r="G2" s="318"/>
      <c r="H2" s="318"/>
      <c r="I2" s="39"/>
    </row>
    <row r="3" spans="1:11" ht="15.75">
      <c r="A3" s="2"/>
      <c r="B3" s="39"/>
      <c r="C3" s="39"/>
      <c r="D3" s="39"/>
      <c r="E3" s="39"/>
      <c r="F3" s="39"/>
      <c r="G3" s="39"/>
      <c r="H3" s="39"/>
      <c r="I3" s="39"/>
    </row>
    <row r="4" spans="1:11" ht="15.75">
      <c r="A4" s="44" t="s">
        <v>4</v>
      </c>
      <c r="B4" s="312" t="s">
        <v>0</v>
      </c>
      <c r="C4" s="312" t="s">
        <v>6</v>
      </c>
      <c r="D4" s="312" t="s">
        <v>7</v>
      </c>
      <c r="E4" s="309" t="s">
        <v>267</v>
      </c>
      <c r="F4" s="311" t="s">
        <v>8</v>
      </c>
      <c r="G4" s="311"/>
      <c r="H4" s="311"/>
      <c r="I4" s="39"/>
    </row>
    <row r="5" spans="1:11" ht="63">
      <c r="A5" s="44" t="s">
        <v>5</v>
      </c>
      <c r="B5" s="312"/>
      <c r="C5" s="312"/>
      <c r="D5" s="312"/>
      <c r="E5" s="310"/>
      <c r="F5" s="44" t="s">
        <v>274</v>
      </c>
      <c r="G5" s="44" t="s">
        <v>275</v>
      </c>
      <c r="H5" s="44" t="s">
        <v>276</v>
      </c>
      <c r="I5" s="39"/>
    </row>
    <row r="6" spans="1:11" ht="15.75">
      <c r="A6" s="44">
        <v>1</v>
      </c>
      <c r="B6" s="44">
        <v>2</v>
      </c>
      <c r="C6" s="44">
        <v>3</v>
      </c>
      <c r="D6" s="44">
        <v>4</v>
      </c>
      <c r="E6" s="163" t="s">
        <v>266</v>
      </c>
      <c r="F6" s="44">
        <v>5</v>
      </c>
      <c r="G6" s="44">
        <v>6</v>
      </c>
      <c r="H6" s="44">
        <v>7</v>
      </c>
      <c r="I6" s="39"/>
    </row>
    <row r="7" spans="1:11" ht="24" customHeight="1">
      <c r="A7" s="44">
        <v>1</v>
      </c>
      <c r="B7" s="45" t="s">
        <v>9</v>
      </c>
      <c r="C7" s="44">
        <v>260</v>
      </c>
      <c r="D7" s="44" t="s">
        <v>10</v>
      </c>
      <c r="E7" s="161"/>
      <c r="F7" s="76">
        <f>'2021 год'!U53</f>
        <v>10876919.619999999</v>
      </c>
      <c r="G7" s="76">
        <f>'2022'!U47</f>
        <v>6675886</v>
      </c>
      <c r="H7" s="76">
        <f>'2023'!U47</f>
        <v>6711162</v>
      </c>
      <c r="I7" s="39"/>
    </row>
    <row r="8" spans="1:11" ht="15.75">
      <c r="A8" s="312" t="s">
        <v>11</v>
      </c>
      <c r="B8" s="45" t="s">
        <v>1</v>
      </c>
      <c r="C8" s="312"/>
      <c r="D8" s="312" t="s">
        <v>10</v>
      </c>
      <c r="E8" s="309"/>
      <c r="F8" s="313"/>
      <c r="G8" s="313"/>
      <c r="H8" s="313"/>
      <c r="I8" s="39"/>
    </row>
    <row r="9" spans="1:11" ht="144" customHeight="1">
      <c r="A9" s="312"/>
      <c r="B9" s="45" t="s">
        <v>12</v>
      </c>
      <c r="C9" s="312"/>
      <c r="D9" s="312"/>
      <c r="E9" s="310"/>
      <c r="F9" s="313"/>
      <c r="G9" s="313"/>
      <c r="H9" s="313"/>
      <c r="I9" s="39"/>
    </row>
    <row r="10" spans="1:11" ht="63" customHeight="1">
      <c r="A10" s="44" t="s">
        <v>13</v>
      </c>
      <c r="B10" s="45" t="s">
        <v>14</v>
      </c>
      <c r="C10" s="44"/>
      <c r="D10" s="44" t="s">
        <v>10</v>
      </c>
      <c r="E10" s="161"/>
      <c r="F10" s="46"/>
      <c r="G10" s="46"/>
      <c r="H10" s="46"/>
      <c r="I10" s="39"/>
    </row>
    <row r="11" spans="1:11" ht="50.25" customHeight="1">
      <c r="A11" s="44" t="s">
        <v>15</v>
      </c>
      <c r="B11" s="45" t="s">
        <v>16</v>
      </c>
      <c r="C11" s="44"/>
      <c r="D11" s="44" t="s">
        <v>10</v>
      </c>
      <c r="E11" s="161"/>
      <c r="F11" s="46">
        <v>197.06</v>
      </c>
      <c r="G11" s="46"/>
      <c r="H11" s="46"/>
      <c r="I11" s="39"/>
    </row>
    <row r="12" spans="1:11" ht="67.5" customHeight="1">
      <c r="A12" s="51" t="s">
        <v>17</v>
      </c>
      <c r="B12" s="45" t="s">
        <v>18</v>
      </c>
      <c r="C12" s="44"/>
      <c r="D12" s="44" t="s">
        <v>10</v>
      </c>
      <c r="E12" s="161"/>
      <c r="F12" s="79">
        <f>F7-F11</f>
        <v>10876722.559999999</v>
      </c>
      <c r="G12" s="76">
        <f>G7-G11</f>
        <v>6675886</v>
      </c>
      <c r="H12" s="76">
        <f>H7-H11</f>
        <v>6711162</v>
      </c>
      <c r="I12" s="80">
        <f>F12-F13-F19-F24</f>
        <v>-2.1536834537982941E-9</v>
      </c>
      <c r="J12" s="80">
        <f>G12-G13-G19-G24</f>
        <v>0</v>
      </c>
      <c r="K12" s="80">
        <f>H12-H13-H19-H24</f>
        <v>0</v>
      </c>
    </row>
    <row r="13" spans="1:11" ht="15.75">
      <c r="A13" s="315" t="s">
        <v>40</v>
      </c>
      <c r="B13" s="45" t="s">
        <v>1</v>
      </c>
      <c r="C13" s="312"/>
      <c r="D13" s="312" t="s">
        <v>10</v>
      </c>
      <c r="E13" s="309"/>
      <c r="F13" s="316">
        <f>F15</f>
        <v>6693062.5600000005</v>
      </c>
      <c r="G13" s="316">
        <f t="shared" ref="G13:H13" si="0">G15</f>
        <v>6263086</v>
      </c>
      <c r="H13" s="316">
        <f t="shared" si="0"/>
        <v>6298362</v>
      </c>
      <c r="I13" s="39"/>
    </row>
    <row r="14" spans="1:11" ht="31.5">
      <c r="A14" s="315"/>
      <c r="B14" s="45" t="s">
        <v>19</v>
      </c>
      <c r="C14" s="312"/>
      <c r="D14" s="312"/>
      <c r="E14" s="310"/>
      <c r="F14" s="313"/>
      <c r="G14" s="313"/>
      <c r="H14" s="313"/>
      <c r="I14" s="39"/>
    </row>
    <row r="15" spans="1:11" ht="15.75">
      <c r="A15" s="312" t="s">
        <v>20</v>
      </c>
      <c r="B15" s="45" t="s">
        <v>1</v>
      </c>
      <c r="C15" s="314"/>
      <c r="D15" s="312" t="s">
        <v>10</v>
      </c>
      <c r="E15" s="309"/>
      <c r="F15" s="316">
        <f>'2021 год'!AA53-197.06</f>
        <v>6693062.5600000005</v>
      </c>
      <c r="G15" s="316">
        <f>'2022'!AA47</f>
        <v>6263086</v>
      </c>
      <c r="H15" s="316">
        <f>'2023'!AA47</f>
        <v>6298362</v>
      </c>
      <c r="I15" s="39"/>
    </row>
    <row r="16" spans="1:11" ht="15.75" customHeight="1">
      <c r="A16" s="312"/>
      <c r="B16" s="48" t="s">
        <v>21</v>
      </c>
      <c r="C16" s="314"/>
      <c r="D16" s="312"/>
      <c r="E16" s="310"/>
      <c r="F16" s="313"/>
      <c r="G16" s="313"/>
      <c r="H16" s="313"/>
      <c r="I16" s="39"/>
    </row>
    <row r="17" spans="1:9" ht="15.75">
      <c r="A17" s="44" t="s">
        <v>22</v>
      </c>
      <c r="B17" s="48" t="s">
        <v>23</v>
      </c>
      <c r="C17" s="77"/>
      <c r="D17" s="44" t="s">
        <v>10</v>
      </c>
      <c r="E17" s="161"/>
      <c r="F17" s="46"/>
      <c r="G17" s="46"/>
      <c r="H17" s="46"/>
      <c r="I17" s="39"/>
    </row>
    <row r="18" spans="1:9" ht="45">
      <c r="A18" s="51" t="s">
        <v>24</v>
      </c>
      <c r="B18" s="48" t="s">
        <v>25</v>
      </c>
      <c r="C18" s="77"/>
      <c r="D18" s="44" t="s">
        <v>10</v>
      </c>
      <c r="E18" s="161"/>
      <c r="F18" s="76">
        <f>F19</f>
        <v>3675276.8000000003</v>
      </c>
      <c r="G18" s="76">
        <f t="shared" ref="G18:H18" si="1">G19</f>
        <v>0</v>
      </c>
      <c r="H18" s="76">
        <f t="shared" si="1"/>
        <v>0</v>
      </c>
      <c r="I18" s="39"/>
    </row>
    <row r="19" spans="1:9" ht="15.75">
      <c r="A19" s="319" t="s">
        <v>26</v>
      </c>
      <c r="B19" s="45" t="s">
        <v>1</v>
      </c>
      <c r="C19" s="314"/>
      <c r="D19" s="312" t="s">
        <v>10</v>
      </c>
      <c r="E19" s="161"/>
      <c r="F19" s="316">
        <f>'2021 год'!AH53</f>
        <v>3675276.8000000003</v>
      </c>
      <c r="G19" s="316">
        <f>'2022'!AH47</f>
        <v>0</v>
      </c>
      <c r="H19" s="316">
        <f>'2023'!AH47</f>
        <v>0</v>
      </c>
      <c r="I19" s="39"/>
    </row>
    <row r="20" spans="1:9" ht="15.75">
      <c r="A20" s="319"/>
      <c r="B20" s="48" t="s">
        <v>21</v>
      </c>
      <c r="C20" s="314"/>
      <c r="D20" s="312"/>
      <c r="E20" s="161"/>
      <c r="F20" s="313"/>
      <c r="G20" s="313"/>
      <c r="H20" s="313"/>
      <c r="I20" s="39"/>
    </row>
    <row r="21" spans="1:9" ht="15.75">
      <c r="A21" s="44" t="s">
        <v>27</v>
      </c>
      <c r="B21" s="48" t="s">
        <v>23</v>
      </c>
      <c r="C21" s="44"/>
      <c r="D21" s="44" t="s">
        <v>10</v>
      </c>
      <c r="E21" s="161"/>
      <c r="F21" s="46"/>
      <c r="G21" s="46"/>
      <c r="H21" s="46"/>
      <c r="I21" s="39"/>
    </row>
    <row r="22" spans="1:9" ht="15.75">
      <c r="A22" s="161"/>
      <c r="B22" s="48" t="s">
        <v>265</v>
      </c>
      <c r="C22" s="161"/>
      <c r="D22" s="161"/>
      <c r="E22" s="161"/>
      <c r="F22" s="162"/>
      <c r="G22" s="162"/>
      <c r="H22" s="162"/>
      <c r="I22" s="39"/>
    </row>
    <row r="23" spans="1:9" ht="31.5">
      <c r="A23" s="44" t="s">
        <v>28</v>
      </c>
      <c r="B23" s="45" t="s">
        <v>29</v>
      </c>
      <c r="C23" s="44"/>
      <c r="D23" s="44" t="s">
        <v>10</v>
      </c>
      <c r="E23" s="161"/>
      <c r="F23" s="46"/>
      <c r="G23" s="46"/>
      <c r="H23" s="46"/>
      <c r="I23" s="39"/>
    </row>
    <row r="24" spans="1:9" ht="15.75">
      <c r="A24" s="44" t="s">
        <v>30</v>
      </c>
      <c r="B24" s="45" t="s">
        <v>31</v>
      </c>
      <c r="C24" s="44"/>
      <c r="D24" s="44" t="s">
        <v>10</v>
      </c>
      <c r="E24" s="161"/>
      <c r="F24" s="78">
        <f>'2021 год'!BA53+2147.2+8436</f>
        <v>508383.2</v>
      </c>
      <c r="G24" s="78">
        <v>412800</v>
      </c>
      <c r="H24" s="78">
        <v>412800</v>
      </c>
      <c r="I24" s="39"/>
    </row>
    <row r="25" spans="1:9" ht="15.75">
      <c r="A25" s="312" t="s">
        <v>32</v>
      </c>
      <c r="B25" s="45" t="s">
        <v>1</v>
      </c>
      <c r="C25" s="312"/>
      <c r="D25" s="312" t="s">
        <v>10</v>
      </c>
      <c r="E25" s="309"/>
      <c r="F25" s="317">
        <f>'2021 год'!BA13+2147.2+8436</f>
        <v>508383.2</v>
      </c>
      <c r="G25" s="317">
        <f>'2022'!BA13</f>
        <v>412800</v>
      </c>
      <c r="H25" s="317">
        <f>'2023'!BA13</f>
        <v>412800</v>
      </c>
      <c r="I25" s="39"/>
    </row>
    <row r="26" spans="1:9" ht="27" customHeight="1">
      <c r="A26" s="312"/>
      <c r="B26" s="49" t="s">
        <v>41</v>
      </c>
      <c r="C26" s="312"/>
      <c r="D26" s="312"/>
      <c r="E26" s="310"/>
      <c r="F26" s="313"/>
      <c r="G26" s="313"/>
      <c r="H26" s="313"/>
      <c r="I26" s="39"/>
    </row>
    <row r="27" spans="1:9" ht="27" customHeight="1">
      <c r="A27" s="44" t="s">
        <v>33</v>
      </c>
      <c r="B27" s="48" t="s">
        <v>34</v>
      </c>
      <c r="C27" s="44"/>
      <c r="D27" s="44" t="s">
        <v>10</v>
      </c>
      <c r="E27" s="161"/>
      <c r="F27" s="46"/>
      <c r="G27" s="46"/>
      <c r="H27" s="46"/>
      <c r="I27" s="39"/>
    </row>
    <row r="28" spans="1:9" ht="48" customHeight="1">
      <c r="A28" s="44" t="s">
        <v>35</v>
      </c>
      <c r="B28" s="48" t="s">
        <v>36</v>
      </c>
      <c r="C28" s="44"/>
      <c r="D28" s="44" t="s">
        <v>10</v>
      </c>
      <c r="E28" s="161"/>
      <c r="F28" s="89">
        <f>F7-197.06</f>
        <v>10876722.559999999</v>
      </c>
      <c r="G28" s="89">
        <f>G7</f>
        <v>6675886</v>
      </c>
      <c r="H28" s="89">
        <f>H7</f>
        <v>6711162</v>
      </c>
      <c r="I28" s="39"/>
    </row>
    <row r="29" spans="1:9" ht="15.75">
      <c r="A29" s="313"/>
      <c r="B29" s="45" t="s">
        <v>37</v>
      </c>
      <c r="C29" s="312"/>
      <c r="D29" s="313"/>
      <c r="E29" s="309"/>
      <c r="F29" s="316">
        <f>F28</f>
        <v>10876722.559999999</v>
      </c>
      <c r="G29" s="316">
        <f t="shared" ref="G29:H29" si="2">G28</f>
        <v>6675886</v>
      </c>
      <c r="H29" s="316">
        <f t="shared" si="2"/>
        <v>6711162</v>
      </c>
      <c r="I29" s="39"/>
    </row>
    <row r="30" spans="1:9" ht="15.75">
      <c r="A30" s="313"/>
      <c r="B30" s="45"/>
      <c r="C30" s="312"/>
      <c r="D30" s="313"/>
      <c r="E30" s="310"/>
      <c r="F30" s="313"/>
      <c r="G30" s="313"/>
      <c r="H30" s="313"/>
      <c r="I30" s="39"/>
    </row>
    <row r="31" spans="1:9" ht="50.25" customHeight="1">
      <c r="A31" s="44" t="s">
        <v>38</v>
      </c>
      <c r="B31" s="48" t="s">
        <v>39</v>
      </c>
      <c r="C31" s="44"/>
      <c r="D31" s="44" t="s">
        <v>10</v>
      </c>
      <c r="E31" s="161"/>
      <c r="F31" s="46"/>
      <c r="G31" s="46"/>
      <c r="H31" s="46"/>
      <c r="I31" s="39"/>
    </row>
    <row r="32" spans="1:9" ht="15.75">
      <c r="A32" s="313"/>
      <c r="B32" s="45" t="s">
        <v>37</v>
      </c>
      <c r="C32" s="312"/>
      <c r="D32" s="313"/>
      <c r="E32" s="309"/>
      <c r="F32" s="313"/>
      <c r="G32" s="313"/>
      <c r="H32" s="313"/>
      <c r="I32" s="39"/>
    </row>
    <row r="33" spans="1:9" ht="18.75">
      <c r="A33" s="313"/>
      <c r="B33" s="47"/>
      <c r="C33" s="312"/>
      <c r="D33" s="313"/>
      <c r="E33" s="310"/>
      <c r="F33" s="313"/>
      <c r="G33" s="313"/>
      <c r="H33" s="313"/>
      <c r="I33" s="39"/>
    </row>
    <row r="34" spans="1:9" ht="18.75">
      <c r="A34" s="1"/>
      <c r="B34" s="39"/>
      <c r="C34" s="39"/>
      <c r="D34" s="39"/>
      <c r="E34" s="39"/>
      <c r="F34" s="39"/>
      <c r="G34" s="39"/>
      <c r="H34" s="39"/>
      <c r="I34" s="39"/>
    </row>
    <row r="35" spans="1:9" ht="15.75" customHeight="1">
      <c r="A35" s="323" t="s">
        <v>287</v>
      </c>
      <c r="B35" s="323"/>
      <c r="C35" s="323"/>
      <c r="D35" s="323"/>
      <c r="E35" s="323"/>
      <c r="F35" s="323"/>
      <c r="G35" s="323"/>
      <c r="H35" s="323"/>
      <c r="I35" s="50"/>
    </row>
    <row r="36" spans="1:9">
      <c r="A36" s="322" t="s">
        <v>44</v>
      </c>
      <c r="B36" s="322"/>
      <c r="C36" s="322"/>
      <c r="D36" s="322"/>
      <c r="E36" s="322"/>
      <c r="F36" s="322"/>
      <c r="G36" s="322"/>
      <c r="H36" s="322"/>
      <c r="I36" s="39"/>
    </row>
    <row r="37" spans="1:9" ht="15.75">
      <c r="A37" s="2"/>
      <c r="B37" s="39"/>
      <c r="C37" s="39"/>
      <c r="D37" s="39"/>
      <c r="E37" s="39"/>
      <c r="F37" s="39"/>
      <c r="G37" s="39"/>
      <c r="H37" s="39"/>
      <c r="I37" s="39"/>
    </row>
    <row r="38" spans="1:9" ht="15.75">
      <c r="A38" s="321" t="s">
        <v>289</v>
      </c>
      <c r="B38" s="321"/>
      <c r="C38" s="321"/>
      <c r="D38" s="321"/>
      <c r="E38" s="321"/>
      <c r="F38" s="321"/>
      <c r="G38" s="321"/>
      <c r="H38" s="321"/>
      <c r="I38" s="39"/>
    </row>
    <row r="39" spans="1:9" ht="18.75">
      <c r="A39" s="3"/>
      <c r="B39" s="320" t="s">
        <v>42</v>
      </c>
      <c r="C39" s="320"/>
      <c r="D39" s="320"/>
      <c r="E39" s="320"/>
      <c r="F39" s="320"/>
      <c r="G39" s="39"/>
      <c r="H39" s="39"/>
      <c r="I39" s="39"/>
    </row>
    <row r="40" spans="1:9" ht="18.75">
      <c r="A40" s="3"/>
      <c r="B40" s="39"/>
      <c r="C40" s="39"/>
      <c r="D40" s="39"/>
      <c r="E40" s="39"/>
      <c r="F40" s="39"/>
      <c r="G40" s="39"/>
      <c r="H40" s="39"/>
      <c r="I40" s="39"/>
    </row>
    <row r="41" spans="1:9" ht="18.75">
      <c r="A41" s="324" t="s">
        <v>277</v>
      </c>
      <c r="B41" s="324"/>
      <c r="C41" s="39"/>
      <c r="D41" s="39"/>
      <c r="E41" s="39"/>
      <c r="F41" s="39"/>
      <c r="G41" s="39"/>
      <c r="H41" s="39"/>
      <c r="I41" s="39"/>
    </row>
    <row r="42" spans="1:9" ht="18.75">
      <c r="A42" s="3"/>
      <c r="B42" s="39"/>
      <c r="C42" s="39"/>
      <c r="D42" s="39"/>
      <c r="E42" s="39"/>
      <c r="F42" s="39"/>
      <c r="G42" s="39"/>
      <c r="H42" s="39"/>
      <c r="I42" s="39"/>
    </row>
    <row r="43" spans="1:9" ht="18.75">
      <c r="A43" s="324" t="s">
        <v>278</v>
      </c>
      <c r="B43" s="324"/>
      <c r="C43" s="39"/>
      <c r="D43" s="39"/>
      <c r="E43" s="39"/>
      <c r="F43" s="39"/>
      <c r="G43" s="39"/>
      <c r="H43" s="39"/>
      <c r="I43" s="39"/>
    </row>
    <row r="44" spans="1:9" ht="18.75">
      <c r="A44" s="325" t="s">
        <v>279</v>
      </c>
      <c r="B44" s="326"/>
      <c r="C44" s="326"/>
      <c r="D44" s="326"/>
      <c r="E44" s="326"/>
      <c r="F44" s="326"/>
      <c r="G44" s="326"/>
      <c r="H44" s="39"/>
      <c r="I44" s="39"/>
    </row>
    <row r="45" spans="1:9" ht="18.75">
      <c r="A45" s="3"/>
      <c r="B45" s="39"/>
      <c r="C45" s="39"/>
      <c r="D45" s="39"/>
      <c r="E45" s="39"/>
      <c r="F45" s="39"/>
      <c r="G45" s="39"/>
      <c r="H45" s="39"/>
      <c r="I45" s="39"/>
    </row>
    <row r="46" spans="1:9" ht="18.75">
      <c r="A46" s="3"/>
      <c r="B46" s="39"/>
      <c r="C46" s="39"/>
      <c r="D46" s="39"/>
      <c r="E46" s="39"/>
      <c r="F46" s="39"/>
      <c r="G46" s="39"/>
      <c r="H46" s="39"/>
      <c r="I46" s="39"/>
    </row>
    <row r="47" spans="1:9" ht="18.75">
      <c r="A47" s="318" t="s">
        <v>288</v>
      </c>
      <c r="B47" s="318"/>
      <c r="C47" s="318"/>
      <c r="D47" s="39"/>
      <c r="E47" s="39"/>
      <c r="F47" s="39"/>
      <c r="G47" s="39"/>
      <c r="H47" s="39"/>
      <c r="I47" s="39"/>
    </row>
    <row r="48" spans="1:9" ht="18.75">
      <c r="A48" s="324" t="s">
        <v>280</v>
      </c>
      <c r="B48" s="324"/>
      <c r="C48" s="324"/>
      <c r="D48" s="39"/>
      <c r="E48" s="39"/>
      <c r="F48" s="39"/>
      <c r="G48" s="39"/>
      <c r="H48" s="39"/>
      <c r="I48" s="39"/>
    </row>
    <row r="49" spans="1:9" ht="18.75">
      <c r="A49" s="164"/>
      <c r="B49" s="164"/>
      <c r="C49" s="164"/>
      <c r="D49" s="39"/>
      <c r="E49" s="39"/>
      <c r="F49" s="39"/>
      <c r="G49" s="39"/>
      <c r="H49" s="39"/>
      <c r="I49" s="39"/>
    </row>
    <row r="50" spans="1:9" ht="18.75">
      <c r="A50" s="3"/>
      <c r="B50" s="39"/>
      <c r="C50" s="39"/>
      <c r="D50" s="39"/>
      <c r="E50" s="39"/>
      <c r="F50" s="39"/>
      <c r="G50" s="39"/>
      <c r="H50" s="39"/>
      <c r="I50" s="39"/>
    </row>
    <row r="51" spans="1:9">
      <c r="A51" s="320" t="s">
        <v>43</v>
      </c>
      <c r="B51" s="320"/>
      <c r="C51" s="39"/>
      <c r="D51" s="39"/>
      <c r="E51" s="39"/>
      <c r="F51" s="39"/>
      <c r="G51" s="39"/>
      <c r="H51" s="39"/>
      <c r="I51" s="39"/>
    </row>
  </sheetData>
  <mergeCells count="65">
    <mergeCell ref="A51:B51"/>
    <mergeCell ref="A29:A30"/>
    <mergeCell ref="A38:H38"/>
    <mergeCell ref="B39:F39"/>
    <mergeCell ref="A36:H36"/>
    <mergeCell ref="A35:H35"/>
    <mergeCell ref="A41:B41"/>
    <mergeCell ref="A43:B43"/>
    <mergeCell ref="A44:G44"/>
    <mergeCell ref="A47:C47"/>
    <mergeCell ref="A48:C48"/>
    <mergeCell ref="A1:H1"/>
    <mergeCell ref="A2:H2"/>
    <mergeCell ref="A32:A33"/>
    <mergeCell ref="C32:C33"/>
    <mergeCell ref="D32:D33"/>
    <mergeCell ref="F32:F33"/>
    <mergeCell ref="G32:G33"/>
    <mergeCell ref="H32:H33"/>
    <mergeCell ref="A19:A20"/>
    <mergeCell ref="C19:C20"/>
    <mergeCell ref="D19:D20"/>
    <mergeCell ref="F19:F20"/>
    <mergeCell ref="G19:G20"/>
    <mergeCell ref="A25:A26"/>
    <mergeCell ref="C25:C26"/>
    <mergeCell ref="D25:D26"/>
    <mergeCell ref="F25:F26"/>
    <mergeCell ref="G25:G26"/>
    <mergeCell ref="H25:H26"/>
    <mergeCell ref="H15:H16"/>
    <mergeCell ref="C29:C30"/>
    <mergeCell ref="D29:D30"/>
    <mergeCell ref="F29:F30"/>
    <mergeCell ref="G29:G30"/>
    <mergeCell ref="H29:H30"/>
    <mergeCell ref="F13:F14"/>
    <mergeCell ref="G13:G14"/>
    <mergeCell ref="H13:H14"/>
    <mergeCell ref="H19:H20"/>
    <mergeCell ref="F15:F16"/>
    <mergeCell ref="G15:G16"/>
    <mergeCell ref="A15:A16"/>
    <mergeCell ref="C15:C16"/>
    <mergeCell ref="D15:D16"/>
    <mergeCell ref="B4:B5"/>
    <mergeCell ref="C4:C5"/>
    <mergeCell ref="D4:D5"/>
    <mergeCell ref="A13:A14"/>
    <mergeCell ref="C13:C14"/>
    <mergeCell ref="D13:D14"/>
    <mergeCell ref="F4:H4"/>
    <mergeCell ref="A8:A9"/>
    <mergeCell ref="C8:C9"/>
    <mergeCell ref="D8:D9"/>
    <mergeCell ref="F8:F9"/>
    <mergeCell ref="G8:G9"/>
    <mergeCell ref="H8:H9"/>
    <mergeCell ref="E8:E9"/>
    <mergeCell ref="E4:E5"/>
    <mergeCell ref="E13:E14"/>
    <mergeCell ref="E15:E16"/>
    <mergeCell ref="E25:E26"/>
    <mergeCell ref="E29:E30"/>
    <mergeCell ref="E32:E33"/>
  </mergeCells>
  <hyperlinks>
    <hyperlink ref="B20" r:id="rId1" display="consultantplus://offline/ref=54F9D66C3F4A83C63EC753DE50E4A3538A1DC3847062BD888E8D18727E5477A1AFA5D9E7914FD89158EA6A016DxAp6L"/>
    <hyperlink ref="B21" r:id="rId2" display="consultantplus://offline/ref=54F9D66C3F4A83C63EC753DE50E4A3538A1DC4847567BD888E8D18727E5477A1AFA5D9E7914FD89158EA6A016DxAp6L"/>
    <hyperlink ref="B16" r:id="rId3" display="consultantplus://offline/ref=54F9D66C3F4A83C63EC753DE50E4A3538A1DC3847062BD888E8D18727E5477A1AFA5D9E7914FD89158EA6A016DxAp6L"/>
    <hyperlink ref="B17" r:id="rId4" display="consultantplus://offline/ref=54F9D66C3F4A83C63EC753DE50E4A3538A1DC4847567BD888E8D18727E5477A1AFA5D9E7914FD89158EA6A016DxAp6L"/>
    <hyperlink ref="B18" r:id="rId5" display="consultantplus://offline/ref=54F9D66C3F4A83C63EC753DE50E4A3538A1EC4837C65BD888E8D18727E5477A1BDA581E99043C09A09A52C5461AFF2E26579796A72A2x4pCL"/>
  </hyperlinks>
  <pageMargins left="0.70866141732283472" right="0.70866141732283472" top="0.74803149606299213" bottom="0.74803149606299213" header="0.31496062992125984" footer="0.31496062992125984"/>
  <pageSetup paperSize="9" scale="55"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view="pageBreakPreview" zoomScale="75" zoomScaleNormal="100" zoomScaleSheetLayoutView="75" workbookViewId="0">
      <selection activeCell="A7" sqref="A7"/>
    </sheetView>
  </sheetViews>
  <sheetFormatPr defaultColWidth="9.140625" defaultRowHeight="15"/>
  <cols>
    <col min="1" max="1" width="31.28515625" style="15" customWidth="1"/>
    <col min="2" max="2" width="7.28515625" style="15" customWidth="1"/>
    <col min="3" max="11" width="13.7109375" style="15" customWidth="1"/>
    <col min="12" max="16384" width="9.140625" style="15"/>
  </cols>
  <sheetData>
    <row r="1" spans="1:11">
      <c r="I1" s="327" t="s">
        <v>122</v>
      </c>
      <c r="J1" s="327"/>
      <c r="K1" s="327"/>
    </row>
    <row r="2" spans="1:11">
      <c r="A2" s="16" t="s">
        <v>123</v>
      </c>
    </row>
    <row r="3" spans="1:11">
      <c r="A3" s="16"/>
    </row>
    <row r="5" spans="1:11" ht="42.75" customHeight="1">
      <c r="A5" s="328" t="s">
        <v>124</v>
      </c>
      <c r="B5" s="329" t="s">
        <v>46</v>
      </c>
      <c r="C5" s="330" t="s">
        <v>125</v>
      </c>
      <c r="D5" s="331"/>
      <c r="E5" s="332"/>
      <c r="F5" s="330" t="s">
        <v>126</v>
      </c>
      <c r="G5" s="331"/>
      <c r="H5" s="332"/>
      <c r="I5" s="329" t="s">
        <v>127</v>
      </c>
      <c r="J5" s="329"/>
      <c r="K5" s="329"/>
    </row>
    <row r="6" spans="1:11" ht="60.75" customHeight="1">
      <c r="A6" s="328"/>
      <c r="B6" s="329"/>
      <c r="C6" s="17" t="s">
        <v>128</v>
      </c>
      <c r="D6" s="17" t="s">
        <v>129</v>
      </c>
      <c r="E6" s="17" t="s">
        <v>130</v>
      </c>
      <c r="F6" s="17" t="s">
        <v>131</v>
      </c>
      <c r="G6" s="17" t="s">
        <v>129</v>
      </c>
      <c r="H6" s="17" t="s">
        <v>130</v>
      </c>
      <c r="I6" s="17" t="s">
        <v>128</v>
      </c>
      <c r="J6" s="17" t="s">
        <v>129</v>
      </c>
      <c r="K6" s="17" t="s">
        <v>130</v>
      </c>
    </row>
    <row r="7" spans="1:11" ht="15.75" thickBot="1">
      <c r="A7" s="18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</row>
    <row r="8" spans="1:11">
      <c r="A8" s="20" t="s">
        <v>132</v>
      </c>
      <c r="B8" s="21"/>
      <c r="C8" s="22" t="s">
        <v>133</v>
      </c>
      <c r="D8" s="22" t="s">
        <v>133</v>
      </c>
      <c r="E8" s="22" t="s">
        <v>133</v>
      </c>
      <c r="F8" s="22" t="s">
        <v>133</v>
      </c>
      <c r="G8" s="22" t="s">
        <v>133</v>
      </c>
      <c r="H8" s="22" t="s">
        <v>133</v>
      </c>
      <c r="I8" s="22"/>
      <c r="J8" s="22"/>
      <c r="K8" s="23"/>
    </row>
    <row r="9" spans="1:11">
      <c r="A9" s="20" t="s">
        <v>134</v>
      </c>
      <c r="B9" s="24" t="s">
        <v>135</v>
      </c>
      <c r="C9" s="25"/>
      <c r="D9" s="25"/>
      <c r="E9" s="25"/>
      <c r="F9" s="25"/>
      <c r="G9" s="25"/>
      <c r="H9" s="25"/>
      <c r="I9" s="25"/>
      <c r="J9" s="25"/>
      <c r="K9" s="26"/>
    </row>
    <row r="10" spans="1:11">
      <c r="A10" s="20"/>
      <c r="B10" s="24"/>
      <c r="C10" s="25"/>
      <c r="D10" s="25"/>
      <c r="E10" s="25"/>
      <c r="F10" s="25"/>
      <c r="G10" s="25"/>
      <c r="H10" s="25"/>
      <c r="I10" s="25"/>
      <c r="J10" s="25"/>
      <c r="K10" s="26"/>
    </row>
    <row r="11" spans="1:11">
      <c r="A11" s="20" t="s">
        <v>136</v>
      </c>
      <c r="B11" s="24"/>
      <c r="C11" s="18" t="s">
        <v>133</v>
      </c>
      <c r="D11" s="18" t="s">
        <v>133</v>
      </c>
      <c r="E11" s="18" t="s">
        <v>133</v>
      </c>
      <c r="F11" s="18" t="s">
        <v>133</v>
      </c>
      <c r="G11" s="18" t="s">
        <v>133</v>
      </c>
      <c r="H11" s="18" t="s">
        <v>133</v>
      </c>
      <c r="I11" s="25"/>
      <c r="J11" s="25"/>
      <c r="K11" s="26"/>
    </row>
    <row r="12" spans="1:11">
      <c r="A12" s="20" t="s">
        <v>137</v>
      </c>
      <c r="B12" s="24" t="s">
        <v>138</v>
      </c>
      <c r="C12" s="25"/>
      <c r="D12" s="25"/>
      <c r="E12" s="25"/>
      <c r="F12" s="25"/>
      <c r="G12" s="25"/>
      <c r="H12" s="25"/>
      <c r="I12" s="25"/>
      <c r="J12" s="25"/>
      <c r="K12" s="26"/>
    </row>
    <row r="13" spans="1:11">
      <c r="A13" s="20"/>
      <c r="B13" s="24"/>
      <c r="C13" s="25"/>
      <c r="D13" s="25"/>
      <c r="E13" s="25"/>
      <c r="F13" s="25"/>
      <c r="G13" s="25"/>
      <c r="H13" s="25"/>
      <c r="I13" s="25"/>
      <c r="J13" s="25"/>
      <c r="K13" s="26"/>
    </row>
    <row r="14" spans="1:11" ht="15.75" thickBot="1">
      <c r="A14" s="27" t="s">
        <v>139</v>
      </c>
      <c r="B14" s="28"/>
      <c r="C14" s="29" t="s">
        <v>133</v>
      </c>
      <c r="D14" s="29" t="s">
        <v>133</v>
      </c>
      <c r="E14" s="29" t="s">
        <v>133</v>
      </c>
      <c r="F14" s="29" t="s">
        <v>133</v>
      </c>
      <c r="G14" s="29" t="s">
        <v>133</v>
      </c>
      <c r="H14" s="29" t="s">
        <v>133</v>
      </c>
      <c r="I14" s="30"/>
      <c r="J14" s="30"/>
      <c r="K14" s="31"/>
    </row>
  </sheetData>
  <mergeCells count="6">
    <mergeCell ref="I1:K1"/>
    <mergeCell ref="A5:A6"/>
    <mergeCell ref="B5:B6"/>
    <mergeCell ref="C5:E5"/>
    <mergeCell ref="F5:H5"/>
    <mergeCell ref="I5:K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9"/>
  <sheetViews>
    <sheetView view="pageBreakPreview" topLeftCell="A16" zoomScale="81" zoomScaleNormal="100" zoomScaleSheetLayoutView="81" workbookViewId="0">
      <selection activeCell="J19" sqref="J19"/>
    </sheetView>
  </sheetViews>
  <sheetFormatPr defaultColWidth="9.140625" defaultRowHeight="15"/>
  <cols>
    <col min="1" max="1" width="31.28515625" style="15" customWidth="1"/>
    <col min="2" max="2" width="7.28515625" style="15" customWidth="1"/>
    <col min="3" max="8" width="13.7109375" style="15" customWidth="1"/>
    <col min="9" max="9" width="0.140625" style="15" customWidth="1"/>
    <col min="10" max="11" width="13.7109375" style="15" customWidth="1"/>
    <col min="12" max="12" width="0" style="15" hidden="1" customWidth="1"/>
    <col min="13" max="13" width="14.140625" style="15" bestFit="1" customWidth="1"/>
    <col min="14" max="15" width="15.7109375" style="15" bestFit="1" customWidth="1"/>
    <col min="16" max="16384" width="9.140625" style="15"/>
  </cols>
  <sheetData>
    <row r="2" spans="1:15">
      <c r="A2" s="16"/>
    </row>
    <row r="3" spans="1:15">
      <c r="A3" s="16" t="s">
        <v>169</v>
      </c>
      <c r="J3" s="99"/>
      <c r="L3" s="100"/>
    </row>
    <row r="4" spans="1:15">
      <c r="J4" s="99"/>
      <c r="L4" s="100"/>
    </row>
    <row r="5" spans="1:15" ht="42.75" customHeight="1">
      <c r="A5" s="333" t="s">
        <v>140</v>
      </c>
      <c r="B5" s="329" t="s">
        <v>46</v>
      </c>
      <c r="C5" s="330" t="s">
        <v>141</v>
      </c>
      <c r="D5" s="331"/>
      <c r="E5" s="332"/>
      <c r="F5" s="330" t="s">
        <v>142</v>
      </c>
      <c r="G5" s="331"/>
      <c r="H5" s="332"/>
      <c r="I5" s="329" t="s">
        <v>143</v>
      </c>
      <c r="J5" s="329"/>
      <c r="K5" s="329"/>
      <c r="L5" s="329"/>
      <c r="M5" s="329"/>
    </row>
    <row r="6" spans="1:15" ht="60.75" customHeight="1">
      <c r="A6" s="334"/>
      <c r="B6" s="329"/>
      <c r="C6" s="92" t="s">
        <v>268</v>
      </c>
      <c r="D6" s="92" t="s">
        <v>269</v>
      </c>
      <c r="E6" s="92" t="s">
        <v>270</v>
      </c>
      <c r="F6" s="92" t="s">
        <v>271</v>
      </c>
      <c r="G6" s="92" t="s">
        <v>272</v>
      </c>
      <c r="H6" s="92" t="s">
        <v>270</v>
      </c>
      <c r="J6" s="101" t="s">
        <v>268</v>
      </c>
      <c r="K6" s="92" t="s">
        <v>272</v>
      </c>
      <c r="L6" s="102"/>
      <c r="M6" s="92" t="s">
        <v>270</v>
      </c>
    </row>
    <row r="7" spans="1:15" ht="15.75" thickBot="1">
      <c r="A7" s="32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J7" s="103">
        <v>9</v>
      </c>
      <c r="K7" s="19">
        <v>10</v>
      </c>
      <c r="L7" s="104"/>
      <c r="M7" s="19">
        <v>11</v>
      </c>
    </row>
    <row r="8" spans="1:15" ht="60.75" thickBot="1">
      <c r="A8" s="33" t="s">
        <v>233</v>
      </c>
      <c r="B8" s="19" t="s">
        <v>133</v>
      </c>
      <c r="C8" s="105">
        <f>J8/F8</f>
        <v>131274.02666666667</v>
      </c>
      <c r="D8" s="106">
        <f>K8/G8</f>
        <v>129897.49000000002</v>
      </c>
      <c r="E8" s="106">
        <f>M8/H8</f>
        <v>131265.96</v>
      </c>
      <c r="F8" s="107">
        <v>9</v>
      </c>
      <c r="G8" s="107">
        <f>F8</f>
        <v>9</v>
      </c>
      <c r="H8" s="107">
        <v>9</v>
      </c>
      <c r="I8" s="108"/>
      <c r="J8" s="109">
        <f>124995.77*H8+2504.25+0.06+54000</f>
        <v>1181466.24</v>
      </c>
      <c r="K8" s="108">
        <f>129897.49*F8</f>
        <v>1169077.4100000001</v>
      </c>
      <c r="L8" s="110"/>
      <c r="M8" s="111">
        <f>131265.96*H8</f>
        <v>1181393.6399999999</v>
      </c>
    </row>
    <row r="9" spans="1:15" ht="30.75" thickBot="1">
      <c r="A9" s="33" t="s">
        <v>234</v>
      </c>
      <c r="B9" s="91" t="s">
        <v>133</v>
      </c>
      <c r="C9" s="105">
        <f t="shared" ref="C9:D11" si="0">J9/F9</f>
        <v>131274.02666666667</v>
      </c>
      <c r="D9" s="106">
        <f t="shared" si="0"/>
        <v>129897.49000000002</v>
      </c>
      <c r="E9" s="106">
        <f>M9/H9</f>
        <v>131265.96</v>
      </c>
      <c r="F9" s="111">
        <v>9</v>
      </c>
      <c r="G9" s="107">
        <f t="shared" ref="G9:G11" si="1">F9</f>
        <v>9</v>
      </c>
      <c r="H9" s="107">
        <v>9</v>
      </c>
      <c r="I9" s="112"/>
      <c r="J9" s="113">
        <f>124995.77*F9+2504.25+0.06+54000</f>
        <v>1181466.24</v>
      </c>
      <c r="K9" s="113">
        <f>K8</f>
        <v>1169077.4100000001</v>
      </c>
      <c r="L9" s="113"/>
      <c r="M9" s="113">
        <f>M8</f>
        <v>1181393.6399999999</v>
      </c>
    </row>
    <row r="10" spans="1:15" ht="60.75" thickBot="1">
      <c r="A10" s="33" t="s">
        <v>235</v>
      </c>
      <c r="B10" s="91" t="s">
        <v>133</v>
      </c>
      <c r="C10" s="105">
        <f t="shared" si="0"/>
        <v>131274.02285714285</v>
      </c>
      <c r="D10" s="106">
        <f t="shared" si="0"/>
        <v>129897.49</v>
      </c>
      <c r="E10" s="106">
        <f>M10/H10</f>
        <v>131265.96</v>
      </c>
      <c r="F10" s="111">
        <v>21</v>
      </c>
      <c r="G10" s="107">
        <f t="shared" si="1"/>
        <v>21</v>
      </c>
      <c r="H10" s="107">
        <v>21</v>
      </c>
      <c r="I10" s="111"/>
      <c r="J10" s="114">
        <f>124995.77*F10+5843.25+0.06+126000</f>
        <v>2756754.48</v>
      </c>
      <c r="K10" s="108">
        <f>129897.49*F10</f>
        <v>2727847.29</v>
      </c>
      <c r="L10" s="110"/>
      <c r="M10" s="111">
        <f>131265.96*H10</f>
        <v>2756585.1599999997</v>
      </c>
    </row>
    <row r="11" spans="1:15" ht="30">
      <c r="A11" s="33" t="s">
        <v>236</v>
      </c>
      <c r="B11" s="91" t="s">
        <v>133</v>
      </c>
      <c r="C11" s="105">
        <f>J11/F11</f>
        <v>131274.02285714285</v>
      </c>
      <c r="D11" s="106">
        <f t="shared" si="0"/>
        <v>129897.49</v>
      </c>
      <c r="E11" s="106">
        <f>M11/H11</f>
        <v>131265.96</v>
      </c>
      <c r="F11" s="111">
        <v>21</v>
      </c>
      <c r="G11" s="107">
        <f t="shared" si="1"/>
        <v>21</v>
      </c>
      <c r="H11" s="107">
        <v>21</v>
      </c>
      <c r="I11" s="112"/>
      <c r="J11" s="113">
        <f>J10</f>
        <v>2756754.48</v>
      </c>
      <c r="K11" s="113">
        <f>K10</f>
        <v>2727847.29</v>
      </c>
      <c r="L11" s="113"/>
      <c r="M11" s="111">
        <f>M10</f>
        <v>2756585.1599999997</v>
      </c>
    </row>
    <row r="12" spans="1:15" ht="75">
      <c r="A12" s="33" t="s">
        <v>237</v>
      </c>
      <c r="B12" s="91" t="s">
        <v>133</v>
      </c>
      <c r="C12" s="115"/>
      <c r="D12" s="115"/>
      <c r="E12" s="115"/>
      <c r="F12" s="111"/>
      <c r="G12" s="111"/>
      <c r="H12" s="111"/>
      <c r="I12" s="112"/>
      <c r="J12" s="113"/>
      <c r="K12" s="112"/>
      <c r="L12" s="116"/>
      <c r="M12" s="112"/>
    </row>
    <row r="13" spans="1:15" ht="45.75" thickBot="1">
      <c r="A13" s="33" t="s">
        <v>144</v>
      </c>
      <c r="B13" s="117" t="s">
        <v>133</v>
      </c>
      <c r="C13" s="105">
        <f>J13/F13</f>
        <v>126395.06999999999</v>
      </c>
      <c r="D13" s="106">
        <f>K13/G13</f>
        <v>129897.49</v>
      </c>
      <c r="E13" s="106">
        <f>M13/H13</f>
        <v>131265.96</v>
      </c>
      <c r="F13" s="106">
        <f>16+89</f>
        <v>105</v>
      </c>
      <c r="G13" s="106">
        <f>F13</f>
        <v>105</v>
      </c>
      <c r="H13" s="106">
        <f>F13</f>
        <v>105</v>
      </c>
      <c r="I13" s="118"/>
      <c r="J13" s="119">
        <f>124995.77*F13+146926.5</f>
        <v>13271482.35</v>
      </c>
      <c r="K13" s="118">
        <f>129897.49*G13</f>
        <v>13639236.450000001</v>
      </c>
      <c r="L13" s="120"/>
      <c r="M13" s="118">
        <f>131265.96*H13</f>
        <v>13782925.799999999</v>
      </c>
      <c r="N13" s="123"/>
      <c r="O13" s="123"/>
    </row>
    <row r="14" spans="1:15" ht="60">
      <c r="A14" s="33" t="s">
        <v>238</v>
      </c>
      <c r="B14" s="91" t="s">
        <v>133</v>
      </c>
      <c r="C14" s="105">
        <f t="shared" ref="C14:D17" si="2">J14/F14</f>
        <v>126395.07</v>
      </c>
      <c r="D14" s="106">
        <f t="shared" si="2"/>
        <v>129897.49</v>
      </c>
      <c r="E14" s="106">
        <f t="shared" ref="E14:E15" si="3">M14/H14</f>
        <v>131265.96</v>
      </c>
      <c r="F14" s="106">
        <f>3+3</f>
        <v>6</v>
      </c>
      <c r="G14" s="106">
        <f t="shared" ref="G14:G16" si="4">F14</f>
        <v>6</v>
      </c>
      <c r="H14" s="106">
        <f>F14</f>
        <v>6</v>
      </c>
      <c r="I14" s="118"/>
      <c r="J14" s="119">
        <f>124995.77*F14+8395.8</f>
        <v>758370.42</v>
      </c>
      <c r="K14" s="118">
        <f>129897.49*G14</f>
        <v>779384.94000000006</v>
      </c>
      <c r="L14" s="120"/>
      <c r="M14" s="118">
        <f>131265.96*H14</f>
        <v>787595.76</v>
      </c>
    </row>
    <row r="15" spans="1:15" ht="45.75" thickBot="1">
      <c r="A15" s="33" t="s">
        <v>145</v>
      </c>
      <c r="B15" s="29" t="s">
        <v>133</v>
      </c>
      <c r="C15" s="105">
        <f t="shared" si="2"/>
        <v>126395.07824074074</v>
      </c>
      <c r="D15" s="106">
        <f t="shared" si="2"/>
        <v>129897.51064814815</v>
      </c>
      <c r="E15" s="106">
        <f t="shared" si="3"/>
        <v>131265.96851851852</v>
      </c>
      <c r="F15" s="118">
        <f>16+92</f>
        <v>108</v>
      </c>
      <c r="G15" s="106">
        <f t="shared" si="4"/>
        <v>108</v>
      </c>
      <c r="H15" s="106">
        <f>F15</f>
        <v>108</v>
      </c>
      <c r="I15" s="118"/>
      <c r="J15" s="119">
        <f>124995.77*F15+0.79+151124.4+0.1</f>
        <v>13650668.449999999</v>
      </c>
      <c r="K15" s="118">
        <f>129897.49*G15+2.23</f>
        <v>14028931.15</v>
      </c>
      <c r="L15" s="120"/>
      <c r="M15" s="118">
        <f>131265.96*H15+0.92</f>
        <v>14176724.6</v>
      </c>
    </row>
    <row r="16" spans="1:15" ht="60">
      <c r="A16" s="33" t="s">
        <v>239</v>
      </c>
      <c r="B16" s="91" t="s">
        <v>133</v>
      </c>
      <c r="C16" s="105">
        <f t="shared" si="2"/>
        <v>126395.07</v>
      </c>
      <c r="D16" s="106">
        <f t="shared" si="2"/>
        <v>129897.49</v>
      </c>
      <c r="E16" s="106">
        <f>M16/H16</f>
        <v>131265.96</v>
      </c>
      <c r="F16" s="118">
        <f>2+6</f>
        <v>8</v>
      </c>
      <c r="G16" s="106">
        <f t="shared" si="4"/>
        <v>8</v>
      </c>
      <c r="H16" s="106">
        <f>F16</f>
        <v>8</v>
      </c>
      <c r="I16" s="118"/>
      <c r="J16" s="119">
        <f>124995.77*F16+11194.4</f>
        <v>1011160.56</v>
      </c>
      <c r="K16" s="118">
        <f>129897.49*G16</f>
        <v>1039179.92</v>
      </c>
      <c r="L16" s="120"/>
      <c r="M16" s="118">
        <f>131265.96*8</f>
        <v>1050127.68</v>
      </c>
    </row>
    <row r="17" spans="1:13" ht="45.75" thickBot="1">
      <c r="A17" s="33" t="s">
        <v>146</v>
      </c>
      <c r="B17" s="29" t="s">
        <v>133</v>
      </c>
      <c r="C17" s="105">
        <f t="shared" si="2"/>
        <v>126395.07</v>
      </c>
      <c r="D17" s="106">
        <f t="shared" si="2"/>
        <v>129897.49</v>
      </c>
      <c r="E17" s="106">
        <f>D17</f>
        <v>129897.49</v>
      </c>
      <c r="F17" s="118">
        <f>16</f>
        <v>16</v>
      </c>
      <c r="G17" s="106">
        <f>F17</f>
        <v>16</v>
      </c>
      <c r="H17" s="106">
        <f>F17</f>
        <v>16</v>
      </c>
      <c r="I17" s="118"/>
      <c r="J17" s="119">
        <f>124995.77*F17+22388.8</f>
        <v>2022321.12</v>
      </c>
      <c r="K17" s="118">
        <f>129897.49*G17</f>
        <v>2078359.84</v>
      </c>
      <c r="L17" s="120"/>
      <c r="M17" s="118">
        <f>131265.96*H17</f>
        <v>2100255.36</v>
      </c>
    </row>
    <row r="18" spans="1:13" ht="30.75" thickBot="1">
      <c r="A18" s="33" t="s">
        <v>147</v>
      </c>
      <c r="B18" s="29" t="s">
        <v>133</v>
      </c>
      <c r="C18" s="105"/>
      <c r="D18" s="106"/>
      <c r="E18" s="106"/>
      <c r="F18" s="118"/>
      <c r="G18" s="118"/>
      <c r="H18" s="118"/>
      <c r="I18" s="34"/>
      <c r="J18" s="119"/>
      <c r="K18" s="118"/>
      <c r="L18" s="120"/>
      <c r="M18" s="118"/>
    </row>
    <row r="19" spans="1:13" ht="15.75" thickBot="1">
      <c r="A19" s="35" t="s">
        <v>139</v>
      </c>
      <c r="B19" s="36" t="s">
        <v>148</v>
      </c>
      <c r="C19" s="29" t="s">
        <v>133</v>
      </c>
      <c r="D19" s="29" t="s">
        <v>133</v>
      </c>
      <c r="E19" s="29" t="s">
        <v>133</v>
      </c>
      <c r="F19" s="37">
        <f>F8+F10+F13+F14+F15+F16+F17</f>
        <v>273</v>
      </c>
      <c r="G19" s="37">
        <f>F19</f>
        <v>273</v>
      </c>
      <c r="H19" s="37">
        <f>F19</f>
        <v>273</v>
      </c>
      <c r="I19" s="37">
        <f>SUM(I8:I18)</f>
        <v>0</v>
      </c>
      <c r="J19" s="121">
        <f>J8+J10+J13+J14+J15+J16+J17</f>
        <v>34652223.619999997</v>
      </c>
      <c r="K19" s="37">
        <f>K8+K10+K13+K14+K15+K16+K17</f>
        <v>35462017.000000007</v>
      </c>
      <c r="L19" s="122">
        <f t="shared" ref="L19" si="5">SUM(L8:L18)</f>
        <v>0</v>
      </c>
      <c r="M19" s="37">
        <f>M9+M10+M13+M14+M15+M16+M17</f>
        <v>35835608</v>
      </c>
    </row>
  </sheetData>
  <mergeCells count="5">
    <mergeCell ref="A5:A6"/>
    <mergeCell ref="B5:B6"/>
    <mergeCell ref="C5:E5"/>
    <mergeCell ref="F5:H5"/>
    <mergeCell ref="I5:M5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view="pageBreakPreview" zoomScaleNormal="100" zoomScaleSheetLayoutView="100" workbookViewId="0">
      <selection activeCell="C8" sqref="C8"/>
    </sheetView>
  </sheetViews>
  <sheetFormatPr defaultColWidth="9.140625" defaultRowHeight="15"/>
  <cols>
    <col min="1" max="1" width="31.28515625" style="15" customWidth="1"/>
    <col min="2" max="2" width="7.28515625" style="15" customWidth="1"/>
    <col min="3" max="5" width="13.7109375" style="15" customWidth="1"/>
    <col min="6" max="16384" width="9.140625" style="15"/>
  </cols>
  <sheetData>
    <row r="2" spans="1:5">
      <c r="A2" s="16" t="s">
        <v>170</v>
      </c>
    </row>
    <row r="4" spans="1:5" ht="42.75" customHeight="1">
      <c r="A4" s="328" t="s">
        <v>124</v>
      </c>
      <c r="B4" s="329" t="s">
        <v>46</v>
      </c>
      <c r="C4" s="329" t="s">
        <v>127</v>
      </c>
      <c r="D4" s="329"/>
      <c r="E4" s="329"/>
    </row>
    <row r="5" spans="1:5" ht="60.75" customHeight="1">
      <c r="A5" s="328"/>
      <c r="B5" s="329"/>
      <c r="C5" s="17" t="s">
        <v>268</v>
      </c>
      <c r="D5" s="17" t="s">
        <v>272</v>
      </c>
      <c r="E5" s="17" t="s">
        <v>270</v>
      </c>
    </row>
    <row r="6" spans="1:5" ht="15.75" thickBot="1">
      <c r="A6" s="18">
        <v>1</v>
      </c>
      <c r="B6" s="19">
        <v>2</v>
      </c>
      <c r="C6" s="19">
        <v>10</v>
      </c>
      <c r="D6" s="19">
        <v>11</v>
      </c>
      <c r="E6" s="19">
        <v>12</v>
      </c>
    </row>
    <row r="7" spans="1:5" ht="30.75" thickBot="1">
      <c r="A7" s="38" t="s">
        <v>149</v>
      </c>
      <c r="B7" s="29" t="s">
        <v>133</v>
      </c>
      <c r="C7" s="84">
        <f>412800+85000+2147.2+8436</f>
        <v>508383.2</v>
      </c>
      <c r="D7" s="84">
        <v>412800</v>
      </c>
      <c r="E7" s="85">
        <v>412800</v>
      </c>
    </row>
    <row r="8" spans="1:5" ht="30.75" thickBot="1">
      <c r="A8" s="38" t="s">
        <v>150</v>
      </c>
      <c r="B8" s="29" t="s">
        <v>133</v>
      </c>
      <c r="C8" s="81"/>
      <c r="D8" s="81"/>
      <c r="E8" s="82"/>
    </row>
    <row r="9" spans="1:5" ht="15.75" thickBot="1">
      <c r="A9" s="27" t="s">
        <v>139</v>
      </c>
      <c r="B9" s="36" t="s">
        <v>148</v>
      </c>
      <c r="C9" s="83">
        <f>SUM(C7:C8)</f>
        <v>508383.2</v>
      </c>
      <c r="D9" s="83">
        <f t="shared" ref="D9:E9" si="0">SUM(D7:D8)</f>
        <v>412800</v>
      </c>
      <c r="E9" s="83">
        <f t="shared" si="0"/>
        <v>412800</v>
      </c>
    </row>
  </sheetData>
  <mergeCells count="3">
    <mergeCell ref="A4:A5"/>
    <mergeCell ref="B4:B5"/>
    <mergeCell ref="C4:E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view="pageBreakPreview" zoomScaleNormal="100" zoomScaleSheetLayoutView="100" workbookViewId="0">
      <selection activeCell="A3" sqref="A3"/>
    </sheetView>
  </sheetViews>
  <sheetFormatPr defaultColWidth="9.140625" defaultRowHeight="15"/>
  <cols>
    <col min="1" max="1" width="31.28515625" style="15" customWidth="1"/>
    <col min="2" max="2" width="7.28515625" style="15" customWidth="1"/>
    <col min="3" max="5" width="13.7109375" style="15" customWidth="1"/>
    <col min="6" max="16384" width="9.140625" style="15"/>
  </cols>
  <sheetData>
    <row r="2" spans="1:5">
      <c r="A2" s="16" t="s">
        <v>171</v>
      </c>
    </row>
    <row r="4" spans="1:5" ht="42.75" customHeight="1">
      <c r="A4" s="328" t="s">
        <v>124</v>
      </c>
      <c r="B4" s="329" t="s">
        <v>46</v>
      </c>
      <c r="C4" s="329" t="s">
        <v>127</v>
      </c>
      <c r="D4" s="329"/>
      <c r="E4" s="329"/>
    </row>
    <row r="5" spans="1:5" ht="60.75" customHeight="1">
      <c r="A5" s="328"/>
      <c r="B5" s="329"/>
      <c r="C5" s="17" t="s">
        <v>128</v>
      </c>
      <c r="D5" s="17" t="s">
        <v>129</v>
      </c>
      <c r="E5" s="17" t="s">
        <v>130</v>
      </c>
    </row>
    <row r="6" spans="1:5" ht="15.75" thickBot="1">
      <c r="A6" s="18">
        <v>1</v>
      </c>
      <c r="B6" s="19">
        <v>2</v>
      </c>
      <c r="C6" s="19">
        <v>10</v>
      </c>
      <c r="D6" s="19">
        <v>11</v>
      </c>
      <c r="E6" s="19">
        <v>12</v>
      </c>
    </row>
    <row r="7" spans="1:5" ht="15.75" thickBot="1">
      <c r="A7" s="38"/>
      <c r="B7" s="29" t="s">
        <v>133</v>
      </c>
      <c r="C7" s="22"/>
      <c r="D7" s="22"/>
      <c r="E7" s="23"/>
    </row>
    <row r="8" spans="1:5" ht="15.75" thickBot="1">
      <c r="A8" s="38"/>
      <c r="B8" s="29" t="s">
        <v>133</v>
      </c>
      <c r="C8" s="25"/>
      <c r="D8" s="25"/>
      <c r="E8" s="26"/>
    </row>
    <row r="9" spans="1:5" ht="15.75" thickBot="1">
      <c r="A9" s="27" t="s">
        <v>139</v>
      </c>
      <c r="B9" s="36" t="s">
        <v>151</v>
      </c>
      <c r="C9" s="30"/>
      <c r="D9" s="30"/>
      <c r="E9" s="31"/>
    </row>
  </sheetData>
  <mergeCells count="3">
    <mergeCell ref="A4:A5"/>
    <mergeCell ref="B4:B5"/>
    <mergeCell ref="C4:E4"/>
  </mergeCells>
  <pageMargins left="0.70866141732283472" right="0.70866141732283472" top="0.74803149606299213" bottom="0.74803149606299213" header="0.31496062992125984" footer="0.31496062992125984"/>
  <pageSetup paperSize="9" scale="10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view="pageBreakPreview" zoomScale="60" zoomScaleNormal="100" workbookViewId="0">
      <selection activeCell="A3" sqref="A3"/>
    </sheetView>
  </sheetViews>
  <sheetFormatPr defaultColWidth="9.140625" defaultRowHeight="15"/>
  <cols>
    <col min="1" max="1" width="31.28515625" style="15" customWidth="1"/>
    <col min="2" max="2" width="7.28515625" style="15" customWidth="1"/>
    <col min="3" max="5" width="13.7109375" style="15" customWidth="1"/>
    <col min="6" max="16384" width="9.140625" style="15"/>
  </cols>
  <sheetData>
    <row r="2" spans="1:5" ht="30.75" customHeight="1">
      <c r="A2" s="16" t="s">
        <v>172</v>
      </c>
    </row>
    <row r="4" spans="1:5" ht="42.75" customHeight="1">
      <c r="A4" s="328" t="s">
        <v>124</v>
      </c>
      <c r="B4" s="329" t="s">
        <v>46</v>
      </c>
      <c r="C4" s="329" t="s">
        <v>127</v>
      </c>
      <c r="D4" s="329"/>
      <c r="E4" s="329"/>
    </row>
    <row r="5" spans="1:5" ht="60.75" customHeight="1">
      <c r="A5" s="328"/>
      <c r="B5" s="329"/>
      <c r="C5" s="17" t="s">
        <v>128</v>
      </c>
      <c r="D5" s="17" t="s">
        <v>129</v>
      </c>
      <c r="E5" s="17" t="s">
        <v>130</v>
      </c>
    </row>
    <row r="6" spans="1:5" ht="15.75" thickBot="1">
      <c r="A6" s="18">
        <v>1</v>
      </c>
      <c r="B6" s="19">
        <v>2</v>
      </c>
      <c r="C6" s="19">
        <v>10</v>
      </c>
      <c r="D6" s="19">
        <v>11</v>
      </c>
      <c r="E6" s="19">
        <v>12</v>
      </c>
    </row>
    <row r="7" spans="1:5" ht="15.75" thickBot="1">
      <c r="A7" s="38"/>
      <c r="B7" s="29" t="s">
        <v>133</v>
      </c>
      <c r="C7" s="22"/>
      <c r="D7" s="22"/>
      <c r="E7" s="23"/>
    </row>
    <row r="8" spans="1:5" ht="15.75" thickBot="1">
      <c r="A8" s="38"/>
      <c r="B8" s="29" t="s">
        <v>133</v>
      </c>
      <c r="C8" s="25"/>
      <c r="D8" s="25"/>
      <c r="E8" s="26"/>
    </row>
    <row r="9" spans="1:5" ht="15.75" thickBot="1">
      <c r="A9" s="27" t="s">
        <v>139</v>
      </c>
      <c r="B9" s="36" t="s">
        <v>152</v>
      </c>
      <c r="C9" s="30"/>
      <c r="D9" s="30"/>
      <c r="E9" s="31"/>
    </row>
  </sheetData>
  <mergeCells count="3">
    <mergeCell ref="A4:A5"/>
    <mergeCell ref="B4:B5"/>
    <mergeCell ref="C4:E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8</vt:i4>
      </vt:variant>
    </vt:vector>
  </HeadingPairs>
  <TitlesOfParts>
    <vt:vector size="20" baseType="lpstr">
      <vt:lpstr>2021 год</vt:lpstr>
      <vt:lpstr>2022</vt:lpstr>
      <vt:lpstr>2023</vt:lpstr>
      <vt:lpstr>Раздел 2</vt:lpstr>
      <vt:lpstr>121</vt:lpstr>
      <vt:lpstr>131 МЗ</vt:lpstr>
      <vt:lpstr>131 РП</vt:lpstr>
      <vt:lpstr>155 пожертв.</vt:lpstr>
      <vt:lpstr>141 штраф</vt:lpstr>
      <vt:lpstr>прочиее</vt:lpstr>
      <vt:lpstr>152</vt:lpstr>
      <vt:lpstr>162</vt:lpstr>
      <vt:lpstr>'131 МЗ'!Область_печати</vt:lpstr>
      <vt:lpstr>'131 РП'!Область_печати</vt:lpstr>
      <vt:lpstr>'141 штраф'!Область_печати</vt:lpstr>
      <vt:lpstr>'155 пожертв.'!Область_печати</vt:lpstr>
      <vt:lpstr>'2021 год'!Область_печати</vt:lpstr>
      <vt:lpstr>'2022'!Область_печати</vt:lpstr>
      <vt:lpstr>'2023'!Область_печати</vt:lpstr>
      <vt:lpstr>'Раздел 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2021-06-15T04:37:14Z</dcterms:modified>
</cp:coreProperties>
</file>